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85\Desktop\"/>
    </mc:Choice>
  </mc:AlternateContent>
  <bookViews>
    <workbookView xWindow="948" yWindow="0" windowWidth="28800" windowHeight="12300"/>
  </bookViews>
  <sheets>
    <sheet name="Оц.Стійкості (AQR)" sheetId="8" r:id="rId1"/>
    <sheet name="transl" sheetId="10" state="hidden" r:id="rId2"/>
  </sheets>
  <definedNames>
    <definedName name="_xlnm._FilterDatabase" localSheetId="0" hidden="1">'Оц.Стійкості (AQR)'!$A$9:$AS$42</definedName>
    <definedName name="Z_0192CB9D_AEDE_41FA_B8C4_B47D70D5FF8F_.wvu.FilterData" localSheetId="0" hidden="1">'Оц.Стійкості (AQR)'!$A$9:$AS$42</definedName>
    <definedName name="Z_091369BB_56C4_4488_BAC9_6FA0C955C6E2_.wvu.FilterData" localSheetId="0" hidden="1">'Оц.Стійкості (AQR)'!$A$9:$AS$42</definedName>
    <definedName name="Z_1BA26657_BEC9_4F7C_B472_ACB4B5D0B111_.wvu.FilterData" localSheetId="0" hidden="1">'Оц.Стійкості (AQR)'!$A$9:$AS$42</definedName>
    <definedName name="Z_1F5FF34D_239D_4E9B_BD3E_7D50812AE37A_.wvu.FilterData" localSheetId="0" hidden="1">'Оц.Стійкості (AQR)'!$A$9:$AS$42</definedName>
    <definedName name="Z_30F770FC_C48B_417F_BCEE_EBCB939DA385_.wvu.FilterData" localSheetId="0" hidden="1">'Оц.Стійкості (AQR)'!$A$9:$AS$42</definedName>
    <definedName name="Z_3D7F861E_C05D_4761_BA1A_5B79451C6D5E_.wvu.FilterData" localSheetId="0" hidden="1">'Оц.Стійкості (AQR)'!$A$9:$AS$42</definedName>
    <definedName name="Z_3FACE58F_8F45_4F91_98F2_F1F680724B97_.wvu.FilterData" localSheetId="0" hidden="1">'Оц.Стійкості (AQR)'!$A$9:$AS$42</definedName>
    <definedName name="Z_446037AB_49CF_4C3B_9BFE_6BB834C669FB_.wvu.FilterData" localSheetId="0" hidden="1">'Оц.Стійкості (AQR)'!$A$9:$AS$42</definedName>
    <definedName name="Z_5A257A66_C0E9_48A1_BDC6_56F22ACCD33D_.wvu.FilterData" localSheetId="0" hidden="1">'Оц.Стійкості (AQR)'!$A$9:$AS$42</definedName>
    <definedName name="Z_77DD40E2_A8DB_4A30_8855_CD3E45DD6FC3_.wvu.FilterData" localSheetId="0" hidden="1">'Оц.Стійкості (AQR)'!$A$9:$AS$42</definedName>
    <definedName name="Z_83F90172_2759_41B0_9BAC_E70DAADAAFF1_.wvu.FilterData" localSheetId="0" hidden="1">'Оц.Стійкості (AQR)'!$A$9:$AS$42</definedName>
    <definedName name="Z_943DC2A1_1E7F_4167_A20E_697F6A32EB79_.wvu.FilterData" localSheetId="0" hidden="1">'Оц.Стійкості (AQR)'!$A$9:$AS$42</definedName>
    <definedName name="Z_AC1E8289_4945_4A9F_9DEA_D6F089BF92E5_.wvu.FilterData" localSheetId="0" hidden="1">'Оц.Стійкості (AQR)'!$A$9:$AS$42</definedName>
    <definedName name="Z_AFE192E7_FEA5_4739_9FF2_5618AF7D1FFA_.wvu.FilterData" localSheetId="0" hidden="1">'Оц.Стійкості (AQR)'!$A$9:$AS$42</definedName>
    <definedName name="Z_B256127F_E39D_4A4B_A983_77BAF5BC12A3_.wvu.FilterData" localSheetId="0" hidden="1">'Оц.Стійкості (AQR)'!$A$9:$AS$42</definedName>
    <definedName name="Z_C4043B40_8E7B_4C64_B8A6_57D5F3EE29FD_.wvu.FilterData" localSheetId="0" hidden="1">'Оц.Стійкості (AQR)'!$A$9:$AS$42</definedName>
    <definedName name="Z_D9F3A428_4114_495F_9D6D_9B01295C542C_.wvu.FilterData" localSheetId="0" hidden="1">'Оц.Стійкості (AQR)'!$A$9:$AS$42</definedName>
  </definedNames>
  <calcPr calcId="162913"/>
  <customWorkbookViews>
    <customWorkbookView name="Дадашова Первін Акіфівна - Особисте подання" guid="{83F90172-2759-41B0-9BAC-E70DAADAAFF1}" mergeInterval="0" personalView="1" maximized="1" xWindow="-9" yWindow="-9" windowWidth="1938" windowHeight="1048" activeSheetId="9"/>
    <customWorkbookView name="Пользователь НБУ - Личное представление" guid="{C4043B40-8E7B-4C64-B8A6-57D5F3EE29FD}" mergeInterval="0" personalView="1" maximized="1" xWindow="-8" yWindow="-8" windowWidth="1936" windowHeight="1056" activeSheetId="8"/>
    <customWorkbookView name="Міхєєва Тетяна Володимирівна - Личное представление" guid="{943DC2A1-1E7F-4167-A20E-697F6A32EB79}" mergeInterval="0" personalView="1" maximized="1" xWindow="55" yWindow="-8" windowWidth="1633" windowHeight="1066" activeSheetId="8"/>
    <customWorkbookView name="Добрицька Катерина Романівна - Личное представление" guid="{091369BB-56C4-4488-BAC9-6FA0C955C6E2}" mergeInterval="0" personalView="1" maximized="1" xWindow="-8" yWindow="-8" windowWidth="1936" windowHeight="1056" activeSheetId="8"/>
    <customWorkbookView name="Титаренко Євгеній Сергійович - Особисте подання" guid="{1F5FF34D-239D-4E9B-BD3E-7D50812AE37A}" mergeInterval="0" personalView="1" maximized="1" xWindow="-8" yWindow="-8" windowWidth="1936" windowHeight="1056" activeSheetId="8"/>
    <customWorkbookView name="Княжев Максим Олексійович - Особисте подання" guid="{B256127F-E39D-4A4B-A983-77BAF5BC12A3}" mergeInterval="0" personalView="1" maximized="1" xWindow="-8" yWindow="-8" windowWidth="1936" windowHeight="1056" activeSheetId="8"/>
    <customWorkbookView name="Кухарчук Оксана Аркадіївна - Особисте подання" guid="{101EFF9C-6355-4EE2-833C-20912A4AE4F8}" mergeInterval="0" personalView="1" maximized="1" xWindow="-8" yWindow="-8" windowWidth="1936" windowHeight="1056" activeSheetId="8"/>
    <customWorkbookView name="Пользователь НБУ - Особисте подання" guid="{54505B28-95F0-419D-BFED-634547DD0A64}" mergeInterval="0" personalView="1" maximized="1" xWindow="-8" yWindow="-8" windowWidth="1936" windowHeight="1056" activeSheetId="8"/>
    <customWorkbookView name="Зиков Ігор Анатолійович - Личное представление" guid="{AFE192E7-FEA5-4739-9FF2-5618AF7D1FFA}" mergeInterval="0" personalView="1" maximized="1" xWindow="-11" yWindow="-11" windowWidth="1942" windowHeight="1042" activeSheetId="8"/>
    <customWorkbookView name="Зайченко Жанна Миколаївна - Личное представление" guid="{3FACE58F-8F45-4F91-98F2-F1F680724B97}" mergeInterval="0" personalView="1" maximized="1" xWindow="-8" yWindow="-8" windowWidth="1936" windowHeight="1056" activeSheetId="8"/>
    <customWorkbookView name="Ольшанська Ольга Леонідівна - Личное представление" guid="{30F770FC-C48B-417F-BCEE-EBCB939DA385}" mergeInterval="0" personalView="1" maximized="1" xWindow="-8" yWindow="-8" windowWidth="1936" windowHeight="1056" activeSheetId="8"/>
    <customWorkbookView name="Кривченко Наталія Петрівна - Особисте подання" guid="{605B0059-E26C-45C0-AB11-6F8B1EA310A1}" mergeInterval="0" personalView="1" maximized="1" xWindow="-8" yWindow="-8" windowWidth="1936" windowHeight="1056" activeSheetId="8"/>
    <customWorkbookView name="Савич Павло Георгійович - Особисте подання" guid="{1A0D8BDB-55F1-4121-A26A-A54251428E80}" mergeInterval="0" personalView="1" maximized="1" xWindow="-8" yWindow="-8" windowWidth="1936" windowHeight="1056" activeSheetId="8"/>
    <customWorkbookView name="Онищенко Наталія Василівна - Особисте подання" guid="{48DAE9DD-9A94-4BEB-9F5F-B80167CF89A7}" mergeInterval="0" personalView="1" maximized="1" xWindow="-8" yWindow="-8" windowWidth="1936" windowHeight="1056" activeSheetId="8" showComments="commIndAndComment"/>
    <customWorkbookView name="Корінна Марія Михайлівна - Личное представление" guid="{446037AB-49CF-4C3B-9BFE-6BB834C669FB}" mergeInterval="0" personalView="1" maximized="1" xWindow="-8" yWindow="-8" windowWidth="1936" windowHeight="1056" activeSheetId="8"/>
    <customWorkbookView name="Куліш Микола Миколайович - Особисте подання" guid="{1BA26657-BEC9-4F7C-B472-ACB4B5D0B111}" mergeInterval="0" personalView="1" maximized="1" xWindow="-8" yWindow="-8" windowWidth="1936" windowHeight="1056" activeSheetId="8"/>
    <customWorkbookView name="Рябова Оксана Василівна - Личное представление" guid="{0192CB9D-AEDE-41FA-B8C4-B47D70D5FF8F}" mergeInterval="0" personalView="1" maximized="1" xWindow="-8" yWindow="-8" windowWidth="1936" windowHeight="1056" activeSheetId="8"/>
    <customWorkbookView name="Антонюк Сергій Андрійович - Особисте подання" guid="{3D7F861E-C05D-4761-BA1A-5B79451C6D5E}" mergeInterval="0" personalView="1" maximized="1" xWindow="-8" yWindow="-8" windowWidth="1936" windowHeight="105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8" l="1"/>
  <c r="P1" i="8" l="1"/>
  <c r="C10" i="8" s="1"/>
  <c r="B5" i="8" l="1"/>
  <c r="C5" i="8"/>
  <c r="A5" i="8"/>
  <c r="H5" i="8"/>
  <c r="A1" i="8"/>
  <c r="Q1" i="8" s="1"/>
  <c r="H8" i="8"/>
  <c r="I7" i="8"/>
  <c r="H54" i="8"/>
  <c r="H46" i="8"/>
  <c r="H38" i="8"/>
  <c r="H30" i="8"/>
  <c r="H22" i="8"/>
  <c r="H14" i="8"/>
  <c r="O7" i="8"/>
  <c r="E7" i="8"/>
  <c r="H7" i="8"/>
  <c r="H53" i="8"/>
  <c r="H49" i="8"/>
  <c r="H45" i="8"/>
  <c r="H41" i="8"/>
  <c r="H37" i="8"/>
  <c r="H33" i="8"/>
  <c r="H29" i="8"/>
  <c r="H25" i="8"/>
  <c r="H21" i="8"/>
  <c r="H17" i="8"/>
  <c r="H13" i="8"/>
  <c r="M5" i="8"/>
  <c r="M6" i="8"/>
  <c r="P7" i="8"/>
  <c r="F7" i="8"/>
  <c r="K7" i="8"/>
  <c r="H10" i="8"/>
  <c r="H52" i="8"/>
  <c r="H48" i="8"/>
  <c r="H44" i="8"/>
  <c r="H40" i="8"/>
  <c r="H36" i="8"/>
  <c r="H32" i="8"/>
  <c r="H28" i="8"/>
  <c r="H24" i="8"/>
  <c r="H20" i="8"/>
  <c r="H16" i="8"/>
  <c r="H12" i="8"/>
  <c r="M7" i="8"/>
  <c r="D7" i="8"/>
  <c r="D8" i="8"/>
  <c r="H50" i="8"/>
  <c r="H42" i="8"/>
  <c r="H34" i="8"/>
  <c r="H26" i="8"/>
  <c r="H18" i="8"/>
  <c r="O6" i="8"/>
  <c r="J7" i="8"/>
  <c r="D5" i="8"/>
  <c r="G7" i="8"/>
  <c r="L7" i="8"/>
  <c r="H55" i="8"/>
  <c r="H51" i="8"/>
  <c r="H47" i="8"/>
  <c r="H43" i="8"/>
  <c r="H39" i="8"/>
  <c r="H35" i="8"/>
  <c r="H31" i="8"/>
  <c r="H27" i="8"/>
  <c r="H23" i="8"/>
  <c r="H19" i="8"/>
  <c r="H15" i="8"/>
  <c r="H11" i="8"/>
  <c r="N7" i="8"/>
  <c r="B57" i="8"/>
  <c r="C13" i="8"/>
  <c r="C16" i="8"/>
  <c r="C28" i="8"/>
  <c r="C24" i="8"/>
  <c r="C20" i="8"/>
  <c r="C54" i="8"/>
  <c r="C50" i="8"/>
  <c r="C46" i="8"/>
  <c r="C42" i="8"/>
  <c r="C38" i="8"/>
  <c r="C34" i="8"/>
  <c r="C30" i="8"/>
  <c r="C12" i="8"/>
  <c r="C15" i="8"/>
  <c r="C27" i="8"/>
  <c r="C23" i="8"/>
  <c r="C19" i="8"/>
  <c r="C53" i="8"/>
  <c r="C49" i="8"/>
  <c r="C45" i="8"/>
  <c r="C41" i="8"/>
  <c r="C37" i="8"/>
  <c r="C33" i="8"/>
  <c r="C11" i="8"/>
  <c r="C14" i="8"/>
  <c r="C26" i="8"/>
  <c r="C22" i="8"/>
  <c r="C18" i="8"/>
  <c r="C52" i="8"/>
  <c r="C48" i="8"/>
  <c r="C44" i="8"/>
  <c r="C40" i="8"/>
  <c r="C36" i="8"/>
  <c r="C32" i="8"/>
  <c r="C17" i="8"/>
  <c r="C29" i="8"/>
  <c r="C25" i="8"/>
  <c r="C21" i="8"/>
  <c r="C55" i="8"/>
  <c r="C51" i="8"/>
  <c r="C47" i="8"/>
  <c r="C43" i="8"/>
  <c r="C39" i="8"/>
  <c r="C35" i="8"/>
  <c r="C31" i="8"/>
  <c r="I52" i="8"/>
  <c r="I49" i="8"/>
</calcChain>
</file>

<file path=xl/sharedStrings.xml><?xml version="1.0" encoding="utf-8"?>
<sst xmlns="http://schemas.openxmlformats.org/spreadsheetml/2006/main" count="96" uniqueCount="95">
  <si>
    <t>АТ "Перший Інвестиційний Банк"</t>
  </si>
  <si>
    <t>АТ "Полтава-банк"</t>
  </si>
  <si>
    <t>АТ "КРИСТАЛБАНК"</t>
  </si>
  <si>
    <t>АТ "КБ "ЗЕМЕЛЬНИЙ КАПІТАЛ"</t>
  </si>
  <si>
    <t>АТ "БАНК АЛЬЯНС"</t>
  </si>
  <si>
    <t>АТ "АЛЬТБАНК"</t>
  </si>
  <si>
    <t>Полікомбанк</t>
  </si>
  <si>
    <t>АТ АКБ "Львів"</t>
  </si>
  <si>
    <t>АТ "БАНК "ГРАНТ"</t>
  </si>
  <si>
    <t>АТ "СКАЙ БАНК"</t>
  </si>
  <si>
    <t>АТ "БТА Банк"</t>
  </si>
  <si>
    <t>АТ "АСВІО БАНК"</t>
  </si>
  <si>
    <t>АТ "КомІнвестБанк"</t>
  </si>
  <si>
    <t>ПАТ"БАНК "УКРАЇН.КАПІТАЛ"</t>
  </si>
  <si>
    <t>АТ АКБ "АРКАДА"</t>
  </si>
  <si>
    <t>АТ "МетаБанк"</t>
  </si>
  <si>
    <t>АТ "МІСТО БАНК"</t>
  </si>
  <si>
    <t>АТ "КІБ"</t>
  </si>
  <si>
    <t>АТ "АЙБОКС БАНК"</t>
  </si>
  <si>
    <t>АТ "АБ "РАДАБАНК"</t>
  </si>
  <si>
    <t>АБ "КЛІРИНГОВИЙ ДІМ"</t>
  </si>
  <si>
    <t>АТ "БАНК ТРАСТ-КАПІТАЛ"</t>
  </si>
  <si>
    <t>АТ "АКБ "КОНКОРД"</t>
  </si>
  <si>
    <t>АТ "Укрбудінвестбанк"</t>
  </si>
  <si>
    <t>АТ "МОТОР-БАНК"</t>
  </si>
  <si>
    <t>ПуАТ "КБ "Акордбанк"</t>
  </si>
  <si>
    <t>АТ "БАНК 3/4"</t>
  </si>
  <si>
    <t>АТ "ЄПБ"</t>
  </si>
  <si>
    <t>АТ "БАНК СІЧ"</t>
  </si>
  <si>
    <t>АТ "АЛЬПАРІ БАНК"</t>
  </si>
  <si>
    <t>АТ "БАНК "ПОРТАЛ"</t>
  </si>
  <si>
    <t>АТ "РВС БАНК"</t>
  </si>
  <si>
    <t>7,0%**</t>
  </si>
  <si>
    <t>АТ "ЮНЕКС БАНК"</t>
  </si>
  <si>
    <t>АТ "ПРАВЕКС БАНК"</t>
  </si>
  <si>
    <t>АТ "ПІРЕУС БАНК МКБ"</t>
  </si>
  <si>
    <t>АТ "ІНГ Банк Україна"</t>
  </si>
  <si>
    <t>АТ "СІТІБАНК"</t>
  </si>
  <si>
    <t>Укр.банк реконстр.та розв.</t>
  </si>
  <si>
    <t>АТ "КРЕДИТ ЄВРОПА БАНК"</t>
  </si>
  <si>
    <t>АТ "КРЕДИТВЕСТ БАНК"</t>
  </si>
  <si>
    <t>АТ "АП БАНК"</t>
  </si>
  <si>
    <t>АТ "Дойче Банк ДБУ"</t>
  </si>
  <si>
    <t>АТ "СЕБ КОРПОРАТИВНИЙ БАНК"</t>
  </si>
  <si>
    <t>АТ "БАНК АВАНГАРД"</t>
  </si>
  <si>
    <t>АТ "ОКСІ БАНК"</t>
  </si>
  <si>
    <t>ПрАТ "БАНК ФАМІЛЬНИЙ"</t>
  </si>
  <si>
    <t>Alians</t>
  </si>
  <si>
    <t>Altbank</t>
  </si>
  <si>
    <t>Polikombank</t>
  </si>
  <si>
    <t>Familnyi</t>
  </si>
  <si>
    <t>Oksi Bank</t>
  </si>
  <si>
    <t>Poltava-Bank</t>
  </si>
  <si>
    <t>Bank Hrant</t>
  </si>
  <si>
    <t>BTA Bank</t>
  </si>
  <si>
    <t>Asvio Bank</t>
  </si>
  <si>
    <t>Kominvestbank</t>
  </si>
  <si>
    <t>Bank Ukrainian capital</t>
  </si>
  <si>
    <t>Pravex Bank</t>
  </si>
  <si>
    <t>MetaBank</t>
  </si>
  <si>
    <t>Unex Bank</t>
  </si>
  <si>
    <t>CIM</t>
  </si>
  <si>
    <t>Ibox Bank</t>
  </si>
  <si>
    <t>Piraeus Bank MKB</t>
  </si>
  <si>
    <t>Radabank</t>
  </si>
  <si>
    <t>Clearing House</t>
  </si>
  <si>
    <t>First Investment Bank</t>
  </si>
  <si>
    <t>ING Bank Ukraine</t>
  </si>
  <si>
    <t>Citibank</t>
  </si>
  <si>
    <t>Trust-capital</t>
  </si>
  <si>
    <t>Concord</t>
  </si>
  <si>
    <t>Credit Europa Bank</t>
  </si>
  <si>
    <t>Creditwest Bank</t>
  </si>
  <si>
    <t>Motor-Bank</t>
  </si>
  <si>
    <t>AP Bank</t>
  </si>
  <si>
    <t>Bank 3/4</t>
  </si>
  <si>
    <t>Bank Sich</t>
  </si>
  <si>
    <t>Alpari Bank</t>
  </si>
  <si>
    <t>Avangard</t>
  </si>
  <si>
    <t>RwS Bank</t>
  </si>
  <si>
    <t>Lviv</t>
  </si>
  <si>
    <t>Sky Bank</t>
  </si>
  <si>
    <t>Arkada</t>
  </si>
  <si>
    <t>Misto Bank</t>
  </si>
  <si>
    <t>Zemelny Capital</t>
  </si>
  <si>
    <t>UBRD</t>
  </si>
  <si>
    <t>Ukrbudinvest</t>
  </si>
  <si>
    <t>Accordbank</t>
  </si>
  <si>
    <t>EPB</t>
  </si>
  <si>
    <t>Deutsche Bank in Ukraine</t>
  </si>
  <si>
    <t>SEB</t>
  </si>
  <si>
    <t>Bank Portal</t>
  </si>
  <si>
    <t>Crystalbank</t>
  </si>
  <si>
    <t>UA</t>
  </si>
  <si>
    <t>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</si>
</sst>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7.5"/>
      <color rgb="FF7D0532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164" fontId="5" fillId="2" borderId="4" xfId="0" applyNumberFormat="1" applyFont="1" applyFill="1" applyBorder="1"/>
    <xf numFmtId="165" fontId="5" fillId="2" borderId="4" xfId="3" applyNumberFormat="1" applyFont="1" applyFill="1" applyBorder="1"/>
    <xf numFmtId="165" fontId="5" fillId="2" borderId="4" xfId="0" applyNumberFormat="1" applyFont="1" applyFill="1" applyBorder="1"/>
    <xf numFmtId="0" fontId="5" fillId="2" borderId="7" xfId="0" applyFont="1" applyFill="1" applyBorder="1"/>
    <xf numFmtId="0" fontId="5" fillId="2" borderId="4" xfId="0" applyNumberFormat="1" applyFont="1" applyFill="1" applyBorder="1" applyAlignment="1">
      <alignment horizontal="right" vertical="top"/>
    </xf>
    <xf numFmtId="165" fontId="5" fillId="2" borderId="4" xfId="0" applyNumberFormat="1" applyFont="1" applyFill="1" applyBorder="1" applyAlignment="1"/>
    <xf numFmtId="0" fontId="8" fillId="2" borderId="0" xfId="0" applyFont="1" applyFill="1" applyAlignment="1"/>
    <xf numFmtId="0" fontId="8" fillId="2" borderId="0" xfId="0" applyFont="1" applyFill="1"/>
    <xf numFmtId="0" fontId="9" fillId="0" borderId="0" xfId="4" applyFont="1" applyBorder="1"/>
    <xf numFmtId="0" fontId="9" fillId="0" borderId="0" xfId="4" applyFont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top"/>
    </xf>
    <xf numFmtId="0" fontId="9" fillId="0" borderId="0" xfId="0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5">
    <cellStyle name="Відсотковий" xfId="3" builtinId="5"/>
    <cellStyle name="Звичайний" xfId="0" builtinId="0"/>
    <cellStyle name="Звичайний 2" xfId="2"/>
    <cellStyle name="Звичайний 3" xfId="4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0" fmlaLink="O1" fmlaRange="$S$1:$S$2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662940</xdr:colOff>
          <xdr:row>0</xdr:row>
          <xdr:rowOff>22860</xdr:rowOff>
        </xdr:from>
        <xdr:to>
          <xdr:col>16</xdr:col>
          <xdr:colOff>38100</xdr:colOff>
          <xdr:row>1</xdr:row>
          <xdr:rowOff>91440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tabSelected="1" zoomScale="55" zoomScaleNormal="55" workbookViewId="0">
      <selection activeCell="O49" sqref="O49"/>
    </sheetView>
  </sheetViews>
  <sheetFormatPr defaultRowHeight="13.2" x14ac:dyDescent="0.25"/>
  <cols>
    <col min="1" max="1" width="8.88671875" style="2"/>
    <col min="2" max="2" width="8" style="2" customWidth="1"/>
    <col min="3" max="3" width="31.6640625" style="2" customWidth="1"/>
    <col min="4" max="4" width="8.88671875" style="2"/>
    <col min="5" max="5" width="10.109375" style="2" customWidth="1"/>
    <col min="6" max="7" width="11.44140625" style="2" bestFit="1" customWidth="1"/>
    <col min="8" max="8" width="14.88671875" style="2" customWidth="1"/>
    <col min="9" max="12" width="14.33203125" style="2" customWidth="1"/>
    <col min="13" max="16" width="13.88671875" style="2" customWidth="1"/>
    <col min="17" max="16384" width="8.88671875" style="2"/>
  </cols>
  <sheetData>
    <row r="1" spans="1:45" x14ac:dyDescent="0.25">
      <c r="A1" s="25" t="str">
        <f>IF($P$1="ENG","Results of the Resilience Assessment of Banks and Banking System in 2019","Результати оцінки стійкості банків і банківської системи України у 2019 році")</f>
        <v>Результати оцінки стійкості банків і банківської системи України у 2019 році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>
        <v>1</v>
      </c>
      <c r="P1" s="1" t="str">
        <f>INDEX(S1:S2,O1,1)</f>
        <v>UA</v>
      </c>
      <c r="Q1" s="5" t="str">
        <f>IF($A$1="ENG","Змінити мову тут","Change language here")</f>
        <v>Change language here</v>
      </c>
      <c r="R1" s="1"/>
      <c r="S1" s="15" t="s">
        <v>93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x14ac:dyDescent="0.25">
      <c r="S2" s="16" t="s">
        <v>94</v>
      </c>
    </row>
    <row r="4" spans="1:45" x14ac:dyDescent="0.25">
      <c r="P4" s="3"/>
    </row>
    <row r="5" spans="1:45" ht="24.75" customHeight="1" x14ac:dyDescent="0.25">
      <c r="A5" s="31" t="str">
        <f>IF($P$1="ENG","#","№ з/п")</f>
        <v>№ з/п</v>
      </c>
      <c r="B5" s="32" t="str">
        <f>IF($P$1="ENG","NKB","НКБ")</f>
        <v>НКБ</v>
      </c>
      <c r="C5" s="32" t="str">
        <f>IF($P$1="ENG","Name","Назва")</f>
        <v>Назва</v>
      </c>
      <c r="D5" s="31" t="str">
        <f>IF($P$1="ENG","Bank's data","Дані банку")</f>
        <v>Дані банку</v>
      </c>
      <c r="E5" s="31"/>
      <c r="F5" s="31"/>
      <c r="G5" s="31"/>
      <c r="H5" s="31" t="str">
        <f>IF($P$1="ENG","Data of asset quality review and collateral eligibility assessment for bank lending, including adjustments in the bank’s financial statements for the reporting year and extrapolation*","Дані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екстраполяції*")</f>
        <v>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екстраполяції*</v>
      </c>
      <c r="I5" s="31"/>
      <c r="J5" s="31"/>
      <c r="K5" s="31"/>
      <c r="L5" s="31"/>
      <c r="M5" s="31" t="str">
        <f>IF($P$1="ENG","Required (target) capital adequacy level","Необхідний рівень нормативів достатності")</f>
        <v>Необхідний рівень нормативів достатності</v>
      </c>
      <c r="N5" s="31"/>
      <c r="O5" s="31"/>
      <c r="P5" s="31"/>
    </row>
    <row r="6" spans="1:45" ht="35.25" customHeight="1" x14ac:dyDescent="0.25">
      <c r="A6" s="31"/>
      <c r="B6" s="33"/>
      <c r="C6" s="33"/>
      <c r="D6" s="31"/>
      <c r="E6" s="31"/>
      <c r="F6" s="31"/>
      <c r="G6" s="31"/>
      <c r="H6" s="31"/>
      <c r="I6" s="31"/>
      <c r="J6" s="31"/>
      <c r="K6" s="31"/>
      <c r="L6" s="31"/>
      <c r="M6" s="31" t="str">
        <f>IF($P$1="ENG","resilience assessment results, %","за результатами оцінки стійкості, %")</f>
        <v>за результатами оцінки стійкості, %</v>
      </c>
      <c r="N6" s="31"/>
      <c r="O6" s="35" t="str">
        <f>IF($P$1="ENG","after measures taken by banks, %","з урахуванням здійснених банком заходів, %")</f>
        <v>з урахуванням здійснених банком заходів, %</v>
      </c>
      <c r="P6" s="35"/>
    </row>
    <row r="7" spans="1:45" ht="45.75" customHeight="1" x14ac:dyDescent="0.25">
      <c r="A7" s="31"/>
      <c r="B7" s="33"/>
      <c r="C7" s="33"/>
      <c r="D7" s="23" t="str">
        <f>IF($P$1="ENG","Core capital, UAH mln","ОК, млн грн")</f>
        <v>ОК, млн грн</v>
      </c>
      <c r="E7" s="23" t="str">
        <f>IF($P$1="ENG","Regulatory capital, UAH mln","РК, млн грн")</f>
        <v>РК, млн грн</v>
      </c>
      <c r="F7" s="23" t="str">
        <f>IF($P$1="ENG","CAR","Н2")</f>
        <v>Н2</v>
      </c>
      <c r="G7" s="23" t="str">
        <f>IF($P$1="ENG","Core capital ratio","Н3")</f>
        <v>Н3</v>
      </c>
      <c r="H7" s="23" t="str">
        <f>IF($P$1="ENG","extrapolation","екстраполяція")</f>
        <v>екстраполяція</v>
      </c>
      <c r="I7" s="23" t="str">
        <f>IF($P$1="ENG","Core capital, UAH mln","ОК, млн грн")</f>
        <v>ОК, млн грн</v>
      </c>
      <c r="J7" s="23" t="str">
        <f>IF($P$1="ENG","Regulatory capital, UAH mln","РК, млн грн")</f>
        <v>РК, млн грн</v>
      </c>
      <c r="K7" s="23" t="str">
        <f>IF($P$1="ENG","CAR","Н2")</f>
        <v>Н2</v>
      </c>
      <c r="L7" s="23" t="str">
        <f>IF($P$1="ENG","Core capital ratio","Н3")</f>
        <v>Н3</v>
      </c>
      <c r="M7" s="26" t="str">
        <f>IF($P$1="ENG","CAR","Н2")</f>
        <v>Н2</v>
      </c>
      <c r="N7" s="26" t="str">
        <f>IF($P$1="ENG","Core capital ratio","Н3")</f>
        <v>Н3</v>
      </c>
      <c r="O7" s="26" t="str">
        <f>IF($P$1="ENG","CAR","Н2")</f>
        <v>Н2</v>
      </c>
      <c r="P7" s="26" t="str">
        <f>IF($P$1="ENG","Core capital ratio","Н3")</f>
        <v>Н3</v>
      </c>
    </row>
    <row r="8" spans="1:45" ht="13.2" customHeight="1" x14ac:dyDescent="0.25">
      <c r="A8" s="31"/>
      <c r="B8" s="34"/>
      <c r="C8" s="34"/>
      <c r="D8" s="28" t="str">
        <f>IF($P$1="ENG","reporting date 1 Jan 2019","звітний рік (на 01.01.2019)")</f>
        <v>звітний рік (на 01.01.2019)</v>
      </c>
      <c r="E8" s="29"/>
      <c r="F8" s="29"/>
      <c r="G8" s="30"/>
      <c r="H8" s="31" t="str">
        <f>IF($P$1="ENG","reporting date 1 Jan 2019","звітний рік (на 01.01.2019)")</f>
        <v>звітний рік (на 01.01.2019)</v>
      </c>
      <c r="I8" s="31"/>
      <c r="J8" s="31"/>
      <c r="K8" s="31"/>
      <c r="L8" s="31"/>
      <c r="M8" s="27"/>
      <c r="N8" s="27"/>
      <c r="O8" s="27"/>
      <c r="P8" s="27"/>
    </row>
    <row r="9" spans="1:45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</row>
    <row r="10" spans="1:45" x14ac:dyDescent="0.25">
      <c r="A10" s="6">
        <v>1</v>
      </c>
      <c r="B10" s="7">
        <v>290</v>
      </c>
      <c r="C10" s="8" t="str">
        <f>IF($P$1="ENG",VLOOKUP(A10,transl!$A$1:$D$47,4,0),VLOOKUP(A10,transl!$A$1:$D$47,3,0))</f>
        <v>АТ "Перший Інвестиційний Банк"</v>
      </c>
      <c r="D10" s="9">
        <v>228.66492950999998</v>
      </c>
      <c r="E10" s="9">
        <v>325.76694016999994</v>
      </c>
      <c r="F10" s="10">
        <v>0.42817276731857062</v>
      </c>
      <c r="G10" s="10">
        <v>0.30054644466350605</v>
      </c>
      <c r="H10" s="24" t="str">
        <f>IF($P$1="ENG","no","ні")</f>
        <v>ні</v>
      </c>
      <c r="I10" s="9">
        <v>228.66492950999998</v>
      </c>
      <c r="J10" s="9">
        <v>325.76670227</v>
      </c>
      <c r="K10" s="10">
        <v>0.42817245463398312</v>
      </c>
      <c r="L10" s="10">
        <v>0.30054644466350605</v>
      </c>
      <c r="M10" s="11">
        <v>0.1</v>
      </c>
      <c r="N10" s="11">
        <v>7.0000000000000007E-2</v>
      </c>
      <c r="O10" s="11">
        <v>0.1</v>
      </c>
      <c r="P10" s="11">
        <v>7.0000000000000007E-2</v>
      </c>
    </row>
    <row r="11" spans="1:45" x14ac:dyDescent="0.25">
      <c r="A11" s="7">
        <v>2</v>
      </c>
      <c r="B11" s="7">
        <v>113</v>
      </c>
      <c r="C11" s="8" t="str">
        <f>IF($P$1="ENG",VLOOKUP(A11,transl!$A$1:$D$47,4,0),VLOOKUP(A11,transl!$A$1:$D$47,3,0))</f>
        <v>АТ "Полтава-банк"</v>
      </c>
      <c r="D11" s="9">
        <v>391.04964013</v>
      </c>
      <c r="E11" s="9">
        <v>557.49430823802481</v>
      </c>
      <c r="F11" s="10">
        <v>0.35561446960045862</v>
      </c>
      <c r="G11" s="10">
        <v>0.24944274462961263</v>
      </c>
      <c r="H11" s="24" t="str">
        <f t="shared" ref="H11:H55" si="0">IF($P$1="ENG","no","ні")</f>
        <v>ні</v>
      </c>
      <c r="I11" s="9">
        <v>391</v>
      </c>
      <c r="J11" s="9">
        <v>553.6</v>
      </c>
      <c r="K11" s="10">
        <v>0.35399999999999998</v>
      </c>
      <c r="L11" s="10">
        <v>0.25</v>
      </c>
      <c r="M11" s="11">
        <v>0.1</v>
      </c>
      <c r="N11" s="11">
        <v>7.0000000000000007E-2</v>
      </c>
      <c r="O11" s="11">
        <v>0.1</v>
      </c>
      <c r="P11" s="11">
        <v>7.0000000000000007E-2</v>
      </c>
    </row>
    <row r="12" spans="1:45" x14ac:dyDescent="0.25">
      <c r="A12" s="7">
        <v>3</v>
      </c>
      <c r="B12" s="7">
        <v>694</v>
      </c>
      <c r="C12" s="8" t="str">
        <f>IF($P$1="ENG",VLOOKUP(A12,transl!$A$1:$D$47,4,0),VLOOKUP(A12,transl!$A$1:$D$47,3,0))</f>
        <v>АТ "КРИСТАЛБАНК"</v>
      </c>
      <c r="D12" s="9">
        <v>250.1781</v>
      </c>
      <c r="E12" s="9">
        <v>250.1781</v>
      </c>
      <c r="F12" s="11">
        <v>0.43469499832231595</v>
      </c>
      <c r="G12" s="11">
        <v>0.43469499832231595</v>
      </c>
      <c r="H12" s="24" t="str">
        <f t="shared" si="0"/>
        <v>ні</v>
      </c>
      <c r="I12" s="9">
        <v>235.01175191000002</v>
      </c>
      <c r="J12" s="9">
        <v>235.01175191000002</v>
      </c>
      <c r="K12" s="11">
        <v>0.41939483835359254</v>
      </c>
      <c r="L12" s="11">
        <v>0.41939483835359254</v>
      </c>
      <c r="M12" s="11">
        <v>0.1</v>
      </c>
      <c r="N12" s="11">
        <v>7.0000000000000007E-2</v>
      </c>
      <c r="O12" s="11">
        <v>0.1</v>
      </c>
      <c r="P12" s="11">
        <v>7.0000000000000007E-2</v>
      </c>
    </row>
    <row r="13" spans="1:45" x14ac:dyDescent="0.25">
      <c r="A13" s="6">
        <v>4</v>
      </c>
      <c r="B13" s="7">
        <v>243</v>
      </c>
      <c r="C13" s="8" t="str">
        <f>IF($P$1="ENG",VLOOKUP(A13,transl!$A$1:$D$47,4,0),VLOOKUP(A13,transl!$A$1:$D$47,3,0))</f>
        <v>АТ "КБ "ЗЕМЕЛЬНИЙ КАПІТАЛ"</v>
      </c>
      <c r="D13" s="9">
        <v>216.62690000000001</v>
      </c>
      <c r="E13" s="9">
        <v>237.2021</v>
      </c>
      <c r="F13" s="11">
        <v>0.41207486805946847</v>
      </c>
      <c r="G13" s="11">
        <v>0.37633099047450114</v>
      </c>
      <c r="H13" s="24" t="str">
        <f t="shared" si="0"/>
        <v>ні</v>
      </c>
      <c r="I13" s="9">
        <v>194.03863000000001</v>
      </c>
      <c r="J13" s="9">
        <v>201.5</v>
      </c>
      <c r="K13" s="11">
        <v>0.37319999999999998</v>
      </c>
      <c r="L13" s="11">
        <v>0.35939212589703956</v>
      </c>
      <c r="M13" s="11">
        <v>0.1</v>
      </c>
      <c r="N13" s="11">
        <v>7.0000000000000007E-2</v>
      </c>
      <c r="O13" s="11">
        <v>0.1</v>
      </c>
      <c r="P13" s="11">
        <v>7.0000000000000007E-2</v>
      </c>
    </row>
    <row r="14" spans="1:45" x14ac:dyDescent="0.25">
      <c r="A14" s="7">
        <v>5</v>
      </c>
      <c r="B14" s="7">
        <v>241</v>
      </c>
      <c r="C14" s="8" t="str">
        <f>IF($P$1="ENG",VLOOKUP(A14,transl!$A$1:$D$47,4,0),VLOOKUP(A14,transl!$A$1:$D$47,3,0))</f>
        <v>АТ "АЙБОКС БАНК"</v>
      </c>
      <c r="D14" s="9">
        <v>174.99586296000001</v>
      </c>
      <c r="E14" s="9">
        <v>193.08537096000001</v>
      </c>
      <c r="F14" s="11">
        <v>0.19691974768659984</v>
      </c>
      <c r="G14" s="11">
        <v>0.17847101004571103</v>
      </c>
      <c r="H14" s="24" t="str">
        <f t="shared" si="0"/>
        <v>ні</v>
      </c>
      <c r="I14" s="9">
        <v>174.59616177000001</v>
      </c>
      <c r="J14" s="9">
        <v>192.68566977</v>
      </c>
      <c r="K14" s="11">
        <v>0.19659224764529973</v>
      </c>
      <c r="L14" s="11">
        <v>0.17813598651927737</v>
      </c>
      <c r="M14" s="11">
        <v>0.1</v>
      </c>
      <c r="N14" s="11">
        <v>7.0000000000000007E-2</v>
      </c>
      <c r="O14" s="11">
        <v>0.1</v>
      </c>
      <c r="P14" s="11">
        <v>7.0000000000000007E-2</v>
      </c>
    </row>
    <row r="15" spans="1:45" x14ac:dyDescent="0.25">
      <c r="A15" s="7">
        <v>6</v>
      </c>
      <c r="B15" s="7">
        <v>146</v>
      </c>
      <c r="C15" s="8" t="str">
        <f>IF($P$1="ENG",VLOOKUP(A15,transl!$A$1:$D$47,4,0),VLOOKUP(A15,transl!$A$1:$D$47,3,0))</f>
        <v>ПАТ"БАНК "УКРАЇН.КАПІТАЛ"</v>
      </c>
      <c r="D15" s="9">
        <v>188.70837780999997</v>
      </c>
      <c r="E15" s="9">
        <v>194.50837780999998</v>
      </c>
      <c r="F15" s="11">
        <v>0.33176497208379602</v>
      </c>
      <c r="G15" s="11">
        <v>0.32187214967814287</v>
      </c>
      <c r="H15" s="24" t="str">
        <f t="shared" si="0"/>
        <v>ні</v>
      </c>
      <c r="I15" s="9">
        <v>186.67440442334998</v>
      </c>
      <c r="J15" s="9">
        <v>192.47440442334997</v>
      </c>
      <c r="K15" s="11">
        <v>0.32941156621742101</v>
      </c>
      <c r="L15" s="11">
        <v>0.3194851186474954</v>
      </c>
      <c r="M15" s="11">
        <v>0.1</v>
      </c>
      <c r="N15" s="11">
        <v>7.0000000000000007E-2</v>
      </c>
      <c r="O15" s="11">
        <v>0.1</v>
      </c>
      <c r="P15" s="11">
        <v>7.0000000000000007E-2</v>
      </c>
    </row>
    <row r="16" spans="1:45" x14ac:dyDescent="0.25">
      <c r="A16" s="6">
        <v>7</v>
      </c>
      <c r="B16" s="12">
        <v>49</v>
      </c>
      <c r="C16" s="8" t="str">
        <f>IF($P$1="ENG",VLOOKUP(A16,transl!$A$1:$D$47,4,0),VLOOKUP(A16,transl!$A$1:$D$47,3,0))</f>
        <v>Полікомбанк</v>
      </c>
      <c r="D16" s="9">
        <v>198.95588667999999</v>
      </c>
      <c r="E16" s="9">
        <v>201.49408997999998</v>
      </c>
      <c r="F16" s="11">
        <v>0.39293900077849059</v>
      </c>
      <c r="G16" s="11">
        <v>0.38798918280331496</v>
      </c>
      <c r="H16" s="24" t="str">
        <f t="shared" si="0"/>
        <v>ні</v>
      </c>
      <c r="I16" s="9">
        <v>198.95588667999999</v>
      </c>
      <c r="J16" s="9">
        <v>201.35068859303999</v>
      </c>
      <c r="K16" s="11">
        <v>0.3927691881532463</v>
      </c>
      <c r="L16" s="11">
        <v>0.38809771466713539</v>
      </c>
      <c r="M16" s="11">
        <v>0.1</v>
      </c>
      <c r="N16" s="11">
        <v>7.0000000000000007E-2</v>
      </c>
      <c r="O16" s="11">
        <v>0.1</v>
      </c>
      <c r="P16" s="11">
        <v>7.0000000000000007E-2</v>
      </c>
    </row>
    <row r="17" spans="1:16" x14ac:dyDescent="0.25">
      <c r="A17" s="7">
        <v>8</v>
      </c>
      <c r="B17" s="12">
        <v>91</v>
      </c>
      <c r="C17" s="8" t="str">
        <f>IF($P$1="ENG",VLOOKUP(A17,transl!$A$1:$D$47,4,0),VLOOKUP(A17,transl!$A$1:$D$47,3,0))</f>
        <v>АТ АКБ "Львів"</v>
      </c>
      <c r="D17" s="9">
        <v>147.99217089999999</v>
      </c>
      <c r="E17" s="9">
        <v>295.98434179999998</v>
      </c>
      <c r="F17" s="11">
        <v>0.16990539415360048</v>
      </c>
      <c r="G17" s="11">
        <v>8.495269707680024E-2</v>
      </c>
      <c r="H17" s="24" t="str">
        <f t="shared" si="0"/>
        <v>ні</v>
      </c>
      <c r="I17" s="9">
        <v>147.99217089999999</v>
      </c>
      <c r="J17" s="9">
        <v>295.98434179999998</v>
      </c>
      <c r="K17" s="11">
        <v>0.16990539415360048</v>
      </c>
      <c r="L17" s="11">
        <v>8.495269707680024E-2</v>
      </c>
      <c r="M17" s="11">
        <v>0.1</v>
      </c>
      <c r="N17" s="11">
        <v>7.0000000000000007E-2</v>
      </c>
      <c r="O17" s="11">
        <v>0.1</v>
      </c>
      <c r="P17" s="11">
        <v>7.0000000000000007E-2</v>
      </c>
    </row>
    <row r="18" spans="1:16" x14ac:dyDescent="0.25">
      <c r="A18" s="7">
        <v>9</v>
      </c>
      <c r="B18" s="12">
        <v>123</v>
      </c>
      <c r="C18" s="8" t="str">
        <f>IF($P$1="ENG",VLOOKUP(A18,transl!$A$1:$D$47,4,0),VLOOKUP(A18,transl!$A$1:$D$47,3,0))</f>
        <v>АТ "БАНК "ГРАНТ"</v>
      </c>
      <c r="D18" s="9">
        <v>441.20953174999994</v>
      </c>
      <c r="E18" s="9">
        <v>533.85815953999986</v>
      </c>
      <c r="F18" s="11">
        <v>0.45525958447081977</v>
      </c>
      <c r="G18" s="11">
        <v>0.37625137782317614</v>
      </c>
      <c r="H18" s="24" t="str">
        <f t="shared" si="0"/>
        <v>ні</v>
      </c>
      <c r="I18" s="9">
        <v>441.20953175</v>
      </c>
      <c r="J18" s="9">
        <v>533.09315953999999</v>
      </c>
      <c r="K18" s="11">
        <v>0.4549043169342859</v>
      </c>
      <c r="L18" s="11">
        <v>0.37649727270711675</v>
      </c>
      <c r="M18" s="11">
        <v>0.1</v>
      </c>
      <c r="N18" s="11">
        <v>7.0000000000000007E-2</v>
      </c>
      <c r="O18" s="11">
        <v>0.1</v>
      </c>
      <c r="P18" s="11">
        <v>7.0000000000000007E-2</v>
      </c>
    </row>
    <row r="19" spans="1:16" x14ac:dyDescent="0.25">
      <c r="A19" s="6">
        <v>10</v>
      </c>
      <c r="B19" s="12">
        <v>128</v>
      </c>
      <c r="C19" s="8" t="str">
        <f>IF($P$1="ENG",VLOOKUP(A19,transl!$A$1:$D$47,4,0),VLOOKUP(A19,transl!$A$1:$D$47,3,0))</f>
        <v>АТ "СКАЙ БАНК"</v>
      </c>
      <c r="D19" s="9">
        <v>169.18779999999998</v>
      </c>
      <c r="E19" s="9">
        <v>194.9093</v>
      </c>
      <c r="F19" s="11">
        <v>0.43190000000000001</v>
      </c>
      <c r="G19" s="11">
        <v>0.37490000000000001</v>
      </c>
      <c r="H19" s="24" t="str">
        <f t="shared" si="0"/>
        <v>ні</v>
      </c>
      <c r="I19" s="9">
        <v>134.47120000000001</v>
      </c>
      <c r="J19" s="9">
        <v>158.59880000000001</v>
      </c>
      <c r="K19" s="11">
        <v>0.38068331972768221</v>
      </c>
      <c r="L19" s="11">
        <v>0.32277005137343473</v>
      </c>
      <c r="M19" s="11">
        <v>0.1</v>
      </c>
      <c r="N19" s="11">
        <v>7.0000000000000007E-2</v>
      </c>
      <c r="O19" s="11">
        <v>0.1</v>
      </c>
      <c r="P19" s="11">
        <v>7.0000000000000007E-2</v>
      </c>
    </row>
    <row r="20" spans="1:16" x14ac:dyDescent="0.25">
      <c r="A20" s="7">
        <v>11</v>
      </c>
      <c r="B20" s="12">
        <v>129</v>
      </c>
      <c r="C20" s="8" t="str">
        <f>IF($P$1="ENG",VLOOKUP(A20,transl!$A$1:$D$47,4,0),VLOOKUP(A20,transl!$A$1:$D$47,3,0))</f>
        <v>АТ "БТА Банк"</v>
      </c>
      <c r="D20" s="9">
        <v>314.91549169000007</v>
      </c>
      <c r="E20" s="9">
        <v>314.91549169000007</v>
      </c>
      <c r="F20" s="11">
        <v>1.1729299272221878</v>
      </c>
      <c r="G20" s="11">
        <v>1.1729299272221878</v>
      </c>
      <c r="H20" s="24" t="str">
        <f t="shared" si="0"/>
        <v>ні</v>
      </c>
      <c r="I20" s="9">
        <v>314.91594475000005</v>
      </c>
      <c r="J20" s="9">
        <v>314.91594475000005</v>
      </c>
      <c r="K20" s="11">
        <v>1.1729299272221878</v>
      </c>
      <c r="L20" s="11">
        <v>1.1729299272221878</v>
      </c>
      <c r="M20" s="11">
        <v>0.1</v>
      </c>
      <c r="N20" s="11">
        <v>7.0000000000000007E-2</v>
      </c>
      <c r="O20" s="11">
        <v>0.1</v>
      </c>
      <c r="P20" s="11">
        <v>7.0000000000000007E-2</v>
      </c>
    </row>
    <row r="21" spans="1:16" x14ac:dyDescent="0.25">
      <c r="A21" s="7">
        <v>12</v>
      </c>
      <c r="B21" s="12">
        <v>133</v>
      </c>
      <c r="C21" s="8" t="str">
        <f>IF($P$1="ENG",VLOOKUP(A21,transl!$A$1:$D$47,4,0),VLOOKUP(A21,transl!$A$1:$D$47,3,0))</f>
        <v>АТ "АСВІО БАНК"</v>
      </c>
      <c r="D21" s="9">
        <v>382.928</v>
      </c>
      <c r="E21" s="9">
        <v>446.15499999999997</v>
      </c>
      <c r="F21" s="11">
        <v>0.8196</v>
      </c>
      <c r="G21" s="11">
        <v>0.70340000000000003</v>
      </c>
      <c r="H21" s="24" t="str">
        <f t="shared" si="0"/>
        <v>ні</v>
      </c>
      <c r="I21" s="9">
        <v>382.928</v>
      </c>
      <c r="J21" s="9">
        <v>446.15499999999997</v>
      </c>
      <c r="K21" s="11">
        <v>0.8196</v>
      </c>
      <c r="L21" s="11">
        <v>0.70340000000000003</v>
      </c>
      <c r="M21" s="11">
        <v>0.1</v>
      </c>
      <c r="N21" s="11">
        <v>7.0000000000000007E-2</v>
      </c>
      <c r="O21" s="11">
        <v>0.1</v>
      </c>
      <c r="P21" s="11">
        <v>7.0000000000000007E-2</v>
      </c>
    </row>
    <row r="22" spans="1:16" x14ac:dyDescent="0.25">
      <c r="A22" s="6">
        <v>13</v>
      </c>
      <c r="B22" s="12">
        <v>143</v>
      </c>
      <c r="C22" s="8" t="str">
        <f>IF($P$1="ENG",VLOOKUP(A22,transl!$A$1:$D$47,4,0),VLOOKUP(A22,transl!$A$1:$D$47,3,0))</f>
        <v>АТ "КомІнвестБанк"</v>
      </c>
      <c r="D22" s="9">
        <v>223.36154243999997</v>
      </c>
      <c r="E22" s="9">
        <v>226.32105499999997</v>
      </c>
      <c r="F22" s="11">
        <v>0.18821823310019739</v>
      </c>
      <c r="G22" s="11">
        <v>0.18575697634756763</v>
      </c>
      <c r="H22" s="24" t="str">
        <f t="shared" si="0"/>
        <v>ні</v>
      </c>
      <c r="I22" s="9">
        <v>153.4</v>
      </c>
      <c r="J22" s="9">
        <v>156.33990457689004</v>
      </c>
      <c r="K22" s="11">
        <v>0.13800000000000001</v>
      </c>
      <c r="L22" s="11">
        <v>0.13500000000000001</v>
      </c>
      <c r="M22" s="11">
        <v>0.1</v>
      </c>
      <c r="N22" s="11">
        <v>7.0000000000000007E-2</v>
      </c>
      <c r="O22" s="11">
        <v>0.1</v>
      </c>
      <c r="P22" s="11">
        <v>7.0000000000000007E-2</v>
      </c>
    </row>
    <row r="23" spans="1:16" x14ac:dyDescent="0.25">
      <c r="A23" s="7">
        <v>14</v>
      </c>
      <c r="B23" s="12">
        <v>29</v>
      </c>
      <c r="C23" s="8" t="str">
        <f>IF($P$1="ENG",VLOOKUP(A23,transl!$A$1:$D$47,4,0),VLOOKUP(A23,transl!$A$1:$D$47,3,0))</f>
        <v>АТ "БАНК АЛЬЯНС"</v>
      </c>
      <c r="D23" s="9">
        <v>285.51949709999997</v>
      </c>
      <c r="E23" s="9">
        <v>340.45649709999998</v>
      </c>
      <c r="F23" s="11">
        <v>0.12135671557692269</v>
      </c>
      <c r="G23" s="11">
        <v>0.10177426101829767</v>
      </c>
      <c r="H23" s="24" t="str">
        <f t="shared" si="0"/>
        <v>ні</v>
      </c>
      <c r="I23" s="9">
        <v>285.51949709999997</v>
      </c>
      <c r="J23" s="9">
        <v>340.12834403069996</v>
      </c>
      <c r="K23" s="11">
        <v>0.12125392766227201</v>
      </c>
      <c r="L23" s="11">
        <v>0.1017861670605342</v>
      </c>
      <c r="M23" s="11">
        <v>0.1</v>
      </c>
      <c r="N23" s="11">
        <v>7.0000000000000007E-2</v>
      </c>
      <c r="O23" s="11">
        <v>0.1</v>
      </c>
      <c r="P23" s="11">
        <v>7.0000000000000007E-2</v>
      </c>
    </row>
    <row r="24" spans="1:16" x14ac:dyDescent="0.25">
      <c r="A24" s="7">
        <v>15</v>
      </c>
      <c r="B24" s="12">
        <v>191</v>
      </c>
      <c r="C24" s="8" t="str">
        <f>IF($P$1="ENG",VLOOKUP(A24,transl!$A$1:$D$47,4,0),VLOOKUP(A24,transl!$A$1:$D$47,3,0))</f>
        <v>АТ АКБ "АРКАДА"</v>
      </c>
      <c r="D24" s="9">
        <v>432.44979999999998</v>
      </c>
      <c r="E24" s="9">
        <v>501.74979999999999</v>
      </c>
      <c r="F24" s="11">
        <v>0.24461775517060833</v>
      </c>
      <c r="G24" s="11">
        <v>0.21083197103412604</v>
      </c>
      <c r="H24" s="24" t="str">
        <f t="shared" si="0"/>
        <v>ні</v>
      </c>
      <c r="I24" s="9">
        <v>427.55470000000003</v>
      </c>
      <c r="J24" s="9">
        <v>492.90610000000004</v>
      </c>
      <c r="K24" s="11">
        <v>0.24129999999999999</v>
      </c>
      <c r="L24" s="11">
        <v>0.20930000000000001</v>
      </c>
      <c r="M24" s="11">
        <v>0.1</v>
      </c>
      <c r="N24" s="11">
        <v>7.0000000000000007E-2</v>
      </c>
      <c r="O24" s="11">
        <v>0.1</v>
      </c>
      <c r="P24" s="11">
        <v>7.0000000000000007E-2</v>
      </c>
    </row>
    <row r="25" spans="1:16" x14ac:dyDescent="0.25">
      <c r="A25" s="6">
        <v>16</v>
      </c>
      <c r="B25" s="12">
        <v>205</v>
      </c>
      <c r="C25" s="8" t="str">
        <f>IF($P$1="ENG",VLOOKUP(A25,transl!$A$1:$D$47,4,0),VLOOKUP(A25,transl!$A$1:$D$47,3,0))</f>
        <v>АТ "МетаБанк"</v>
      </c>
      <c r="D25" s="9">
        <v>211.71901853999998</v>
      </c>
      <c r="E25" s="9">
        <v>265.83337053999998</v>
      </c>
      <c r="F25" s="11">
        <v>0.55495903553229686</v>
      </c>
      <c r="G25" s="11">
        <v>0.44198883719575505</v>
      </c>
      <c r="H25" s="24" t="str">
        <f t="shared" si="0"/>
        <v>ні</v>
      </c>
      <c r="I25" s="9">
        <v>211.71901853999998</v>
      </c>
      <c r="J25" s="9">
        <v>263.19931854000004</v>
      </c>
      <c r="K25" s="11">
        <v>0.55249826853689488</v>
      </c>
      <c r="L25" s="11">
        <v>0.44443272805018086</v>
      </c>
      <c r="M25" s="11">
        <v>0.1</v>
      </c>
      <c r="N25" s="11">
        <v>7.0000000000000007E-2</v>
      </c>
      <c r="O25" s="11">
        <v>0.1</v>
      </c>
      <c r="P25" s="11">
        <v>7.0000000000000007E-2</v>
      </c>
    </row>
    <row r="26" spans="1:16" x14ac:dyDescent="0.25">
      <c r="A26" s="7">
        <v>17</v>
      </c>
      <c r="B26" s="12">
        <v>206</v>
      </c>
      <c r="C26" s="8" t="str">
        <f>IF($P$1="ENG",VLOOKUP(A26,transl!$A$1:$D$47,4,0),VLOOKUP(A26,transl!$A$1:$D$47,3,0))</f>
        <v>АТ "МІСТО БАНК"</v>
      </c>
      <c r="D26" s="9">
        <v>151.30000000000001</v>
      </c>
      <c r="E26" s="9">
        <v>210.3</v>
      </c>
      <c r="F26" s="11">
        <v>0.14000000000000001</v>
      </c>
      <c r="G26" s="11">
        <v>0.10100000000000001</v>
      </c>
      <c r="H26" s="24" t="str">
        <f t="shared" si="0"/>
        <v>ні</v>
      </c>
      <c r="I26" s="9">
        <v>96.1</v>
      </c>
      <c r="J26" s="9">
        <v>155</v>
      </c>
      <c r="K26" s="11">
        <v>0.108</v>
      </c>
      <c r="L26" s="11">
        <v>6.7000000000000004E-2</v>
      </c>
      <c r="M26" s="11">
        <v>0.1</v>
      </c>
      <c r="N26" s="13" t="s">
        <v>32</v>
      </c>
      <c r="O26" s="11">
        <v>0.1</v>
      </c>
      <c r="P26" s="13" t="s">
        <v>32</v>
      </c>
    </row>
    <row r="27" spans="1:16" x14ac:dyDescent="0.25">
      <c r="A27" s="7">
        <v>18</v>
      </c>
      <c r="B27" s="12">
        <v>231</v>
      </c>
      <c r="C27" s="8" t="str">
        <f>IF($P$1="ENG",VLOOKUP(A27,transl!$A$1:$D$47,4,0),VLOOKUP(A27,transl!$A$1:$D$47,3,0))</f>
        <v>АТ "ЮНЕКС БАНК"</v>
      </c>
      <c r="D27" s="9">
        <v>214.12204373</v>
      </c>
      <c r="E27" s="9">
        <v>214.12204373</v>
      </c>
      <c r="F27" s="11">
        <v>0.54633669312070599</v>
      </c>
      <c r="G27" s="11">
        <v>0.54633669312070599</v>
      </c>
      <c r="H27" s="24" t="str">
        <f t="shared" si="0"/>
        <v>ні</v>
      </c>
      <c r="I27" s="9">
        <v>187.73668973000002</v>
      </c>
      <c r="J27" s="9">
        <v>187.73668973000002</v>
      </c>
      <c r="K27" s="11">
        <v>0.51400000000000001</v>
      </c>
      <c r="L27" s="11">
        <v>0.51400000000000001</v>
      </c>
      <c r="M27" s="11">
        <v>0.1</v>
      </c>
      <c r="N27" s="11">
        <v>7.0000000000000007E-2</v>
      </c>
      <c r="O27" s="11">
        <v>0.1</v>
      </c>
      <c r="P27" s="11">
        <v>7.0000000000000007E-2</v>
      </c>
    </row>
    <row r="28" spans="1:16" x14ac:dyDescent="0.25">
      <c r="A28" s="6">
        <v>19</v>
      </c>
      <c r="B28" s="12">
        <v>240</v>
      </c>
      <c r="C28" s="8" t="str">
        <f>IF($P$1="ENG",VLOOKUP(A28,transl!$A$1:$D$47,4,0),VLOOKUP(A28,transl!$A$1:$D$47,3,0))</f>
        <v>АТ "КІБ"</v>
      </c>
      <c r="D28" s="9">
        <v>185.13324663</v>
      </c>
      <c r="E28" s="9">
        <v>207.13544986999997</v>
      </c>
      <c r="F28" s="11">
        <v>0.33027879807359933</v>
      </c>
      <c r="G28" s="11">
        <v>0.29519614444941772</v>
      </c>
      <c r="H28" s="24" t="str">
        <f t="shared" si="0"/>
        <v>ні</v>
      </c>
      <c r="I28" s="9">
        <v>185.13324663</v>
      </c>
      <c r="J28" s="9">
        <v>207.12642793999999</v>
      </c>
      <c r="K28" s="11">
        <v>0.33026916262751205</v>
      </c>
      <c r="L28" s="11">
        <v>0.29520039015356747</v>
      </c>
      <c r="M28" s="11">
        <v>0.1</v>
      </c>
      <c r="N28" s="11">
        <v>7.0000000000000007E-2</v>
      </c>
      <c r="O28" s="11">
        <v>0.1</v>
      </c>
      <c r="P28" s="11">
        <v>7.0000000000000007E-2</v>
      </c>
    </row>
    <row r="29" spans="1:16" x14ac:dyDescent="0.25">
      <c r="A29" s="7">
        <v>20</v>
      </c>
      <c r="B29" s="12">
        <v>43</v>
      </c>
      <c r="C29" s="8" t="str">
        <f>IF($P$1="ENG",VLOOKUP(A29,transl!$A$1:$D$47,4,0),VLOOKUP(A29,transl!$A$1:$D$47,3,0))</f>
        <v>АТ "АЛЬТБАНК"</v>
      </c>
      <c r="D29" s="9">
        <v>191.08607738000001</v>
      </c>
      <c r="E29" s="9">
        <v>223.47015815</v>
      </c>
      <c r="F29" s="11">
        <v>0.91269999999999996</v>
      </c>
      <c r="G29" s="11">
        <v>0.78049999999999997</v>
      </c>
      <c r="H29" s="24" t="str">
        <f t="shared" si="0"/>
        <v>ні</v>
      </c>
      <c r="I29" s="9">
        <v>191.08607738000001</v>
      </c>
      <c r="J29" s="9">
        <v>223.47015815</v>
      </c>
      <c r="K29" s="11">
        <v>0.91269999999999996</v>
      </c>
      <c r="L29" s="11">
        <v>0.78049999999999997</v>
      </c>
      <c r="M29" s="11">
        <v>0.1</v>
      </c>
      <c r="N29" s="11">
        <v>7.0000000000000007E-2</v>
      </c>
      <c r="O29" s="11">
        <v>0.1</v>
      </c>
      <c r="P29" s="11">
        <v>7.0000000000000007E-2</v>
      </c>
    </row>
    <row r="30" spans="1:16" x14ac:dyDescent="0.25">
      <c r="A30" s="7">
        <v>21</v>
      </c>
      <c r="B30" s="7">
        <v>286</v>
      </c>
      <c r="C30" s="8" t="str">
        <f>IF($P$1="ENG",VLOOKUP(A30,transl!$A$1:$D$47,4,0),VLOOKUP(A30,transl!$A$1:$D$47,3,0))</f>
        <v>АТ "АБ "РАДАБАНК"</v>
      </c>
      <c r="D30" s="9">
        <v>214.76596869000002</v>
      </c>
      <c r="E30" s="9">
        <v>253.47155069000002</v>
      </c>
      <c r="F30" s="11">
        <v>0.24882145148558299</v>
      </c>
      <c r="G30" s="11">
        <v>0.210825948370471</v>
      </c>
      <c r="H30" s="24" t="str">
        <f t="shared" si="0"/>
        <v>ні</v>
      </c>
      <c r="I30" s="9">
        <v>214.76596869000002</v>
      </c>
      <c r="J30" s="9">
        <v>245.68941790000008</v>
      </c>
      <c r="K30" s="14">
        <v>0.243038748542382</v>
      </c>
      <c r="L30" s="14">
        <v>0.212448923140658</v>
      </c>
      <c r="M30" s="11">
        <v>0.1</v>
      </c>
      <c r="N30" s="11">
        <v>7.0000000000000007E-2</v>
      </c>
      <c r="O30" s="11">
        <v>0.1</v>
      </c>
      <c r="P30" s="11">
        <v>7.0000000000000007E-2</v>
      </c>
    </row>
    <row r="31" spans="1:16" x14ac:dyDescent="0.25">
      <c r="A31" s="6">
        <v>22</v>
      </c>
      <c r="B31" s="12">
        <v>288</v>
      </c>
      <c r="C31" s="8" t="str">
        <f>IF($P$1="ENG",VLOOKUP(A31,transl!$A$1:$D$47,4,0),VLOOKUP(A31,transl!$A$1:$D$47,3,0))</f>
        <v>АБ "КЛІРИНГОВИЙ ДІМ"</v>
      </c>
      <c r="D31" s="9">
        <v>272.39999999999998</v>
      </c>
      <c r="E31" s="9">
        <v>500.8</v>
      </c>
      <c r="F31" s="11">
        <v>0.38100000000000001</v>
      </c>
      <c r="G31" s="11">
        <v>0.20699999999999999</v>
      </c>
      <c r="H31" s="24" t="str">
        <f t="shared" si="0"/>
        <v>ні</v>
      </c>
      <c r="I31" s="9">
        <v>272.39999999999998</v>
      </c>
      <c r="J31" s="9">
        <v>500.8</v>
      </c>
      <c r="K31" s="14">
        <v>0.38100000000000001</v>
      </c>
      <c r="L31" s="14">
        <v>0.20699999999999999</v>
      </c>
      <c r="M31" s="11">
        <v>0.1</v>
      </c>
      <c r="N31" s="11">
        <v>7.0000000000000007E-2</v>
      </c>
      <c r="O31" s="11">
        <v>0.1</v>
      </c>
      <c r="P31" s="11">
        <v>7.0000000000000007E-2</v>
      </c>
    </row>
    <row r="32" spans="1:16" x14ac:dyDescent="0.25">
      <c r="A32" s="7">
        <v>23</v>
      </c>
      <c r="B32" s="12">
        <v>311</v>
      </c>
      <c r="C32" s="8" t="str">
        <f>IF($P$1="ENG",VLOOKUP(A32,transl!$A$1:$D$47,4,0),VLOOKUP(A32,transl!$A$1:$D$47,3,0))</f>
        <v>АТ "БАНК ТРАСТ-КАПІТАЛ"</v>
      </c>
      <c r="D32" s="9">
        <v>229.0429</v>
      </c>
      <c r="E32" s="9">
        <v>236.94029999999998</v>
      </c>
      <c r="F32" s="11">
        <v>0.87038086002071802</v>
      </c>
      <c r="G32" s="11">
        <v>0.84137040547192399</v>
      </c>
      <c r="H32" s="24" t="str">
        <f t="shared" si="0"/>
        <v>ні</v>
      </c>
      <c r="I32" s="9">
        <v>229.0429</v>
      </c>
      <c r="J32" s="9">
        <v>236.94029168</v>
      </c>
      <c r="K32" s="14">
        <v>0.87038082945787687</v>
      </c>
      <c r="L32" s="14">
        <v>0.84137040547192399</v>
      </c>
      <c r="M32" s="11">
        <v>0.1</v>
      </c>
      <c r="N32" s="11">
        <v>7.0000000000000007E-2</v>
      </c>
      <c r="O32" s="11">
        <v>0.1</v>
      </c>
      <c r="P32" s="11">
        <v>7.0000000000000007E-2</v>
      </c>
    </row>
    <row r="33" spans="1:16" x14ac:dyDescent="0.25">
      <c r="A33" s="7">
        <v>24</v>
      </c>
      <c r="B33" s="12">
        <v>326</v>
      </c>
      <c r="C33" s="8" t="str">
        <f>IF($P$1="ENG",VLOOKUP(A33,transl!$A$1:$D$47,4,0),VLOOKUP(A33,transl!$A$1:$D$47,3,0))</f>
        <v>АТ "АКБ "КОНКОРД"</v>
      </c>
      <c r="D33" s="9">
        <v>273.09444415000002</v>
      </c>
      <c r="E33" s="9">
        <v>280.60397424999996</v>
      </c>
      <c r="F33" s="11">
        <v>0.35501498880338572</v>
      </c>
      <c r="G33" s="11">
        <v>0.34551406939732299</v>
      </c>
      <c r="H33" s="24" t="str">
        <f t="shared" si="0"/>
        <v>ні</v>
      </c>
      <c r="I33" s="9">
        <v>273.09444415000002</v>
      </c>
      <c r="J33" s="9">
        <v>280.09938335999999</v>
      </c>
      <c r="K33" s="14">
        <v>0.35460296790849988</v>
      </c>
      <c r="L33" s="14">
        <v>0.34573478617925973</v>
      </c>
      <c r="M33" s="11">
        <v>0.1</v>
      </c>
      <c r="N33" s="11">
        <v>7.0000000000000007E-2</v>
      </c>
      <c r="O33" s="11">
        <v>0.1</v>
      </c>
      <c r="P33" s="11">
        <v>7.0000000000000007E-2</v>
      </c>
    </row>
    <row r="34" spans="1:16" x14ac:dyDescent="0.25">
      <c r="A34" s="6">
        <v>25</v>
      </c>
      <c r="B34" s="7">
        <v>377</v>
      </c>
      <c r="C34" s="8" t="str">
        <f>IF($P$1="ENG",VLOOKUP(A34,transl!$A$1:$D$47,4,0),VLOOKUP(A34,transl!$A$1:$D$47,3,0))</f>
        <v>АТ "Укрбудінвестбанк"</v>
      </c>
      <c r="D34" s="9">
        <v>198.9</v>
      </c>
      <c r="E34" s="9">
        <v>204.3</v>
      </c>
      <c r="F34" s="11">
        <v>0.252</v>
      </c>
      <c r="G34" s="11">
        <v>0.246</v>
      </c>
      <c r="H34" s="24" t="str">
        <f t="shared" si="0"/>
        <v>ні</v>
      </c>
      <c r="I34" s="9">
        <v>188.8</v>
      </c>
      <c r="J34" s="9">
        <v>188.8</v>
      </c>
      <c r="K34" s="14">
        <v>0.23799999999999999</v>
      </c>
      <c r="L34" s="14">
        <v>0.23799999999999999</v>
      </c>
      <c r="M34" s="11">
        <v>0.1</v>
      </c>
      <c r="N34" s="11">
        <v>7.0000000000000007E-2</v>
      </c>
      <c r="O34" s="11">
        <v>0.1</v>
      </c>
      <c r="P34" s="11">
        <v>7.0000000000000007E-2</v>
      </c>
    </row>
    <row r="35" spans="1:16" x14ac:dyDescent="0.25">
      <c r="A35" s="7">
        <v>26</v>
      </c>
      <c r="B35" s="7">
        <v>381</v>
      </c>
      <c r="C35" s="8" t="str">
        <f>IF($P$1="ENG",VLOOKUP(A35,transl!$A$1:$D$47,4,0),VLOOKUP(A35,transl!$A$1:$D$47,3,0))</f>
        <v>АТ "МОТОР-БАНК"</v>
      </c>
      <c r="D35" s="9">
        <v>234.25603966</v>
      </c>
      <c r="E35" s="9">
        <v>275.78794086000005</v>
      </c>
      <c r="F35" s="11">
        <v>0.53182641692411692</v>
      </c>
      <c r="G35" s="11">
        <v>0.45173675770222843</v>
      </c>
      <c r="H35" s="24" t="str">
        <f t="shared" si="0"/>
        <v>ні</v>
      </c>
      <c r="I35" s="9">
        <v>234.25603966</v>
      </c>
      <c r="J35" s="9">
        <v>275.78794086000005</v>
      </c>
      <c r="K35" s="14">
        <v>0.53182641692411692</v>
      </c>
      <c r="L35" s="14">
        <v>0.45173675770222843</v>
      </c>
      <c r="M35" s="11">
        <v>0.1</v>
      </c>
      <c r="N35" s="11">
        <v>7.0000000000000007E-2</v>
      </c>
      <c r="O35" s="11">
        <v>0.1</v>
      </c>
      <c r="P35" s="11">
        <v>7.0000000000000007E-2</v>
      </c>
    </row>
    <row r="36" spans="1:16" x14ac:dyDescent="0.25">
      <c r="A36" s="7">
        <v>27</v>
      </c>
      <c r="B36" s="7">
        <v>392</v>
      </c>
      <c r="C36" s="8" t="str">
        <f>IF($P$1="ENG",VLOOKUP(A36,transl!$A$1:$D$47,4,0),VLOOKUP(A36,transl!$A$1:$D$47,3,0))</f>
        <v>ПуАТ "КБ "Акордбанк"</v>
      </c>
      <c r="D36" s="9">
        <v>192.99100000000001</v>
      </c>
      <c r="E36" s="9">
        <v>229.99338121</v>
      </c>
      <c r="F36" s="11">
        <v>0.207938511642871</v>
      </c>
      <c r="G36" s="11">
        <v>0.17448441815735299</v>
      </c>
      <c r="H36" s="24" t="str">
        <f t="shared" si="0"/>
        <v>ні</v>
      </c>
      <c r="I36" s="9">
        <v>192.99100000000001</v>
      </c>
      <c r="J36" s="9">
        <v>230.00092785999999</v>
      </c>
      <c r="K36" s="14">
        <v>0.207886027275347</v>
      </c>
      <c r="L36" s="14">
        <v>0.174434654082427</v>
      </c>
      <c r="M36" s="11">
        <v>0.1</v>
      </c>
      <c r="N36" s="11">
        <v>7.0000000000000007E-2</v>
      </c>
      <c r="O36" s="11">
        <v>0.1</v>
      </c>
      <c r="P36" s="11">
        <v>7.0000000000000007E-2</v>
      </c>
    </row>
    <row r="37" spans="1:16" x14ac:dyDescent="0.25">
      <c r="A37" s="6">
        <v>28</v>
      </c>
      <c r="B37" s="7">
        <v>394</v>
      </c>
      <c r="C37" s="8" t="str">
        <f>IF($P$1="ENG",VLOOKUP(A37,transl!$A$1:$D$47,4,0),VLOOKUP(A37,transl!$A$1:$D$47,3,0))</f>
        <v>АТ "БАНК 3/4"</v>
      </c>
      <c r="D37" s="9">
        <v>465.81850209000004</v>
      </c>
      <c r="E37" s="9">
        <v>511.26158057480001</v>
      </c>
      <c r="F37" s="11">
        <v>1.0365276383815514</v>
      </c>
      <c r="G37" s="11">
        <v>0.94439670460459846</v>
      </c>
      <c r="H37" s="24" t="str">
        <f t="shared" si="0"/>
        <v>ні</v>
      </c>
      <c r="I37" s="9">
        <v>465.81850209000004</v>
      </c>
      <c r="J37" s="9">
        <v>508.91574984532582</v>
      </c>
      <c r="K37" s="14">
        <v>1.0367021910302061</v>
      </c>
      <c r="L37" s="14">
        <v>0.94890964149937085</v>
      </c>
      <c r="M37" s="11">
        <v>0.1</v>
      </c>
      <c r="N37" s="11">
        <v>7.0000000000000007E-2</v>
      </c>
      <c r="O37" s="11">
        <v>0.1</v>
      </c>
      <c r="P37" s="11">
        <v>7.0000000000000007E-2</v>
      </c>
    </row>
    <row r="38" spans="1:16" x14ac:dyDescent="0.25">
      <c r="A38" s="7">
        <v>29</v>
      </c>
      <c r="B38" s="7">
        <v>395</v>
      </c>
      <c r="C38" s="8" t="str">
        <f>IF($P$1="ENG",VLOOKUP(A38,transl!$A$1:$D$47,4,0),VLOOKUP(A38,transl!$A$1:$D$47,3,0))</f>
        <v>АТ "ЄПБ"</v>
      </c>
      <c r="D38" s="9">
        <v>199.43442999999999</v>
      </c>
      <c r="E38" s="9">
        <v>210.98958999999999</v>
      </c>
      <c r="F38" s="11">
        <v>0.8271412062230824</v>
      </c>
      <c r="G38" s="11">
        <v>0.78184158276535298</v>
      </c>
      <c r="H38" s="24" t="str">
        <f t="shared" si="0"/>
        <v>ні</v>
      </c>
      <c r="I38" s="9">
        <v>199.43442999999999</v>
      </c>
      <c r="J38" s="9">
        <v>203.9</v>
      </c>
      <c r="K38" s="14">
        <v>0.82199999999999995</v>
      </c>
      <c r="L38" s="14">
        <v>0.80400000000000005</v>
      </c>
      <c r="M38" s="11">
        <v>0.1</v>
      </c>
      <c r="N38" s="11">
        <v>7.0000000000000007E-2</v>
      </c>
      <c r="O38" s="11">
        <v>0.1</v>
      </c>
      <c r="P38" s="11">
        <v>7.0000000000000007E-2</v>
      </c>
    </row>
    <row r="39" spans="1:16" x14ac:dyDescent="0.25">
      <c r="A39" s="7">
        <v>30</v>
      </c>
      <c r="B39" s="7">
        <v>460</v>
      </c>
      <c r="C39" s="8" t="str">
        <f>IF($P$1="ENG",VLOOKUP(A39,transl!$A$1:$D$47,4,0),VLOOKUP(A39,transl!$A$1:$D$47,3,0))</f>
        <v>АТ "БАНК СІЧ"</v>
      </c>
      <c r="D39" s="9">
        <v>208.2</v>
      </c>
      <c r="E39" s="9">
        <v>214.9</v>
      </c>
      <c r="F39" s="11">
        <v>0.41099999999999998</v>
      </c>
      <c r="G39" s="11">
        <v>0.39800000000000002</v>
      </c>
      <c r="H39" s="24" t="str">
        <f t="shared" si="0"/>
        <v>ні</v>
      </c>
      <c r="I39" s="9">
        <v>202.9</v>
      </c>
      <c r="J39" s="9">
        <v>202.9</v>
      </c>
      <c r="K39" s="11">
        <v>0.39700000000000002</v>
      </c>
      <c r="L39" s="11">
        <v>0.39700000000000002</v>
      </c>
      <c r="M39" s="11">
        <v>0.1</v>
      </c>
      <c r="N39" s="11">
        <v>7.0000000000000007E-2</v>
      </c>
      <c r="O39" s="11">
        <v>0.1</v>
      </c>
      <c r="P39" s="11">
        <v>7.0000000000000007E-2</v>
      </c>
    </row>
    <row r="40" spans="1:16" x14ac:dyDescent="0.25">
      <c r="A40" s="6">
        <v>31</v>
      </c>
      <c r="B40" s="7">
        <v>512</v>
      </c>
      <c r="C40" s="8" t="str">
        <f>IF($P$1="ENG",VLOOKUP(A40,transl!$A$1:$D$47,4,0),VLOOKUP(A40,transl!$A$1:$D$47,3,0))</f>
        <v>АТ "АЛЬПАРІ БАНК"</v>
      </c>
      <c r="D40" s="9">
        <v>220.32489999999999</v>
      </c>
      <c r="E40" s="9">
        <v>222.0729</v>
      </c>
      <c r="F40" s="11">
        <v>4.785485761817025</v>
      </c>
      <c r="G40" s="11">
        <v>4.747818114663132</v>
      </c>
      <c r="H40" s="24" t="str">
        <f t="shared" si="0"/>
        <v>ні</v>
      </c>
      <c r="I40" s="9">
        <v>220.32489999999999</v>
      </c>
      <c r="J40" s="9">
        <v>222.0729</v>
      </c>
      <c r="K40" s="11">
        <v>4.785485761817025</v>
      </c>
      <c r="L40" s="11">
        <v>4.747818114663132</v>
      </c>
      <c r="M40" s="11">
        <v>0.1</v>
      </c>
      <c r="N40" s="11">
        <v>7.0000000000000007E-2</v>
      </c>
      <c r="O40" s="11">
        <v>0.1</v>
      </c>
      <c r="P40" s="11">
        <v>7.0000000000000007E-2</v>
      </c>
    </row>
    <row r="41" spans="1:16" x14ac:dyDescent="0.25">
      <c r="A41" s="7">
        <v>32</v>
      </c>
      <c r="B41" s="7">
        <v>634</v>
      </c>
      <c r="C41" s="8" t="str">
        <f>IF($P$1="ENG",VLOOKUP(A41,transl!$A$1:$D$47,4,0),VLOOKUP(A41,transl!$A$1:$D$47,3,0))</f>
        <v>АТ "БАНК "ПОРТАЛ"</v>
      </c>
      <c r="D41" s="9">
        <v>202.64834900999998</v>
      </c>
      <c r="E41" s="9">
        <v>208.80934900999998</v>
      </c>
      <c r="F41" s="11">
        <v>1.0366121561870005</v>
      </c>
      <c r="G41" s="11">
        <v>1.0060265165853837</v>
      </c>
      <c r="H41" s="24" t="str">
        <f t="shared" si="0"/>
        <v>ні</v>
      </c>
      <c r="I41" s="9">
        <v>202.64834900999998</v>
      </c>
      <c r="J41" s="9">
        <v>208.80934900999998</v>
      </c>
      <c r="K41" s="11">
        <v>1.0366121561870005</v>
      </c>
      <c r="L41" s="11">
        <v>1.0060265165853837</v>
      </c>
      <c r="M41" s="11">
        <v>0.1</v>
      </c>
      <c r="N41" s="11">
        <v>7.0000000000000007E-2</v>
      </c>
      <c r="O41" s="11">
        <v>0.1</v>
      </c>
      <c r="P41" s="11">
        <v>7.0000000000000007E-2</v>
      </c>
    </row>
    <row r="42" spans="1:16" x14ac:dyDescent="0.25">
      <c r="A42" s="7">
        <v>33</v>
      </c>
      <c r="B42" s="7">
        <v>774</v>
      </c>
      <c r="C42" s="8" t="str">
        <f>IF($P$1="ENG",VLOOKUP(A42,transl!$A$1:$D$47,4,0),VLOOKUP(A42,transl!$A$1:$D$47,3,0))</f>
        <v>АТ "РВС БАНК"</v>
      </c>
      <c r="D42" s="9">
        <v>198.68809999999996</v>
      </c>
      <c r="E42" s="9">
        <v>198.68821999999997</v>
      </c>
      <c r="F42" s="11">
        <v>0.23969955029817205</v>
      </c>
      <c r="G42" s="11">
        <v>0.23969940552891481</v>
      </c>
      <c r="H42" s="24" t="str">
        <f t="shared" si="0"/>
        <v>ні</v>
      </c>
      <c r="I42" s="9">
        <v>159.17862436308999</v>
      </c>
      <c r="J42" s="9">
        <v>163.1</v>
      </c>
      <c r="K42" s="11">
        <v>0.20533514274725628</v>
      </c>
      <c r="L42" s="11">
        <v>0.20044302144988582</v>
      </c>
      <c r="M42" s="11">
        <v>0.1</v>
      </c>
      <c r="N42" s="11">
        <v>7.0000000000000007E-2</v>
      </c>
      <c r="O42" s="11">
        <v>0.1</v>
      </c>
      <c r="P42" s="11">
        <v>7.0000000000000007E-2</v>
      </c>
    </row>
    <row r="43" spans="1:16" x14ac:dyDescent="0.25">
      <c r="A43" s="6">
        <v>34</v>
      </c>
      <c r="B43" s="7">
        <v>153</v>
      </c>
      <c r="C43" s="8" t="str">
        <f>IF($P$1="ENG",VLOOKUP(A43,transl!$A$1:$D$47,4,0),VLOOKUP(A43,transl!$A$1:$D$47,3,0))</f>
        <v>АТ "ПРАВЕКС БАНК"</v>
      </c>
      <c r="D43" s="9">
        <v>1552.4510621899999</v>
      </c>
      <c r="E43" s="9">
        <v>1628.3799223599999</v>
      </c>
      <c r="F43" s="11">
        <v>0.93245610757430197</v>
      </c>
      <c r="G43" s="11">
        <v>0.88897710833433297</v>
      </c>
      <c r="H43" s="24" t="str">
        <f t="shared" si="0"/>
        <v>ні</v>
      </c>
      <c r="I43" s="9">
        <v>1552.4510621899999</v>
      </c>
      <c r="J43" s="9">
        <v>1624.3</v>
      </c>
      <c r="K43" s="11">
        <v>0.93</v>
      </c>
      <c r="L43" s="11">
        <v>0.88700000000000001</v>
      </c>
      <c r="M43" s="11">
        <v>0.1</v>
      </c>
      <c r="N43" s="11">
        <v>7.0000000000000007E-2</v>
      </c>
      <c r="O43" s="11">
        <v>0.1</v>
      </c>
      <c r="P43" s="11">
        <v>7.0000000000000007E-2</v>
      </c>
    </row>
    <row r="44" spans="1:16" x14ac:dyDescent="0.25">
      <c r="A44" s="7">
        <v>35</v>
      </c>
      <c r="B44" s="7">
        <v>251</v>
      </c>
      <c r="C44" s="8" t="str">
        <f>IF($P$1="ENG",VLOOKUP(A44,transl!$A$1:$D$47,4,0),VLOOKUP(A44,transl!$A$1:$D$47,3,0))</f>
        <v>АТ "ПІРЕУС БАНК МКБ"</v>
      </c>
      <c r="D44" s="9">
        <v>536.92405915999996</v>
      </c>
      <c r="E44" s="9">
        <v>585.32440095000004</v>
      </c>
      <c r="F44" s="11">
        <v>0.35831743133653421</v>
      </c>
      <c r="G44" s="11">
        <v>0.32868824431160348</v>
      </c>
      <c r="H44" s="24" t="str">
        <f t="shared" si="0"/>
        <v>ні</v>
      </c>
      <c r="I44" s="9">
        <v>536.92405915999996</v>
      </c>
      <c r="J44" s="9">
        <v>585.32627594999894</v>
      </c>
      <c r="K44" s="11">
        <v>0.35831816786972426</v>
      </c>
      <c r="L44" s="11">
        <v>0.32868786703814612</v>
      </c>
      <c r="M44" s="11">
        <v>0.1</v>
      </c>
      <c r="N44" s="11">
        <v>7.0000000000000007E-2</v>
      </c>
      <c r="O44" s="11">
        <v>0.1</v>
      </c>
      <c r="P44" s="11">
        <v>7.0000000000000007E-2</v>
      </c>
    </row>
    <row r="45" spans="1:16" x14ac:dyDescent="0.25">
      <c r="A45" s="7">
        <v>36</v>
      </c>
      <c r="B45" s="7">
        <v>295</v>
      </c>
      <c r="C45" s="8" t="str">
        <f>IF($P$1="ENG",VLOOKUP(A45,transl!$A$1:$D$47,4,0),VLOOKUP(A45,transl!$A$1:$D$47,3,0))</f>
        <v>АТ "ІНГ Банк Україна"</v>
      </c>
      <c r="D45" s="9">
        <v>1785.4970000000001</v>
      </c>
      <c r="E45" s="9">
        <v>3570.9929999999999</v>
      </c>
      <c r="F45" s="11">
        <v>0.7105775819118868</v>
      </c>
      <c r="G45" s="11">
        <v>0.35528889044893902</v>
      </c>
      <c r="H45" s="24" t="str">
        <f t="shared" si="0"/>
        <v>ні</v>
      </c>
      <c r="I45" s="9">
        <v>1785.4970000000001</v>
      </c>
      <c r="J45" s="9">
        <v>3570.9929999999999</v>
      </c>
      <c r="K45" s="11">
        <v>0.73288565992593879</v>
      </c>
      <c r="L45" s="11">
        <v>0.36644293257947685</v>
      </c>
      <c r="M45" s="11">
        <v>0.1</v>
      </c>
      <c r="N45" s="11">
        <v>7.0000000000000007E-2</v>
      </c>
      <c r="O45" s="11">
        <v>0.1</v>
      </c>
      <c r="P45" s="11">
        <v>7.0000000000000007E-2</v>
      </c>
    </row>
    <row r="46" spans="1:16" x14ac:dyDescent="0.25">
      <c r="A46" s="6">
        <v>37</v>
      </c>
      <c r="B46" s="7">
        <v>297</v>
      </c>
      <c r="C46" s="8" t="str">
        <f>IF($P$1="ENG",VLOOKUP(A46,transl!$A$1:$D$47,4,0),VLOOKUP(A46,transl!$A$1:$D$47,3,0))</f>
        <v>АТ "СІТІБАНК"</v>
      </c>
      <c r="D46" s="9">
        <v>863.22423406999997</v>
      </c>
      <c r="E46" s="9">
        <v>1726.4484681399999</v>
      </c>
      <c r="F46" s="11">
        <v>0.2648907936227497</v>
      </c>
      <c r="G46" s="11">
        <v>0.13244539681137485</v>
      </c>
      <c r="H46" s="24" t="str">
        <f t="shared" si="0"/>
        <v>ні</v>
      </c>
      <c r="I46" s="9">
        <v>863.22423406999997</v>
      </c>
      <c r="J46" s="9">
        <v>1726.4484681399999</v>
      </c>
      <c r="K46" s="11">
        <v>0.26489079362274975</v>
      </c>
      <c r="L46" s="11">
        <v>0.13244539681137488</v>
      </c>
      <c r="M46" s="11">
        <v>0.1</v>
      </c>
      <c r="N46" s="11">
        <v>7.0000000000000007E-2</v>
      </c>
      <c r="O46" s="11">
        <v>0.1</v>
      </c>
      <c r="P46" s="11">
        <v>7.0000000000000007E-2</v>
      </c>
    </row>
    <row r="47" spans="1:16" x14ac:dyDescent="0.25">
      <c r="A47" s="7">
        <v>38</v>
      </c>
      <c r="B47" s="7">
        <v>313</v>
      </c>
      <c r="C47" s="8" t="str">
        <f>IF($P$1="ENG",VLOOKUP(A47,transl!$A$1:$D$47,4,0),VLOOKUP(A47,transl!$A$1:$D$47,3,0))</f>
        <v>Укр.банк реконстр.та розв.</v>
      </c>
      <c r="D47" s="9">
        <v>184.37100000000001</v>
      </c>
      <c r="E47" s="9">
        <v>228.9049</v>
      </c>
      <c r="F47" s="11">
        <v>3.8003931471529206</v>
      </c>
      <c r="G47" s="11">
        <v>3.0610191609429553</v>
      </c>
      <c r="H47" s="24" t="str">
        <f t="shared" si="0"/>
        <v>ні</v>
      </c>
      <c r="I47" s="9">
        <v>184.37100000000001</v>
      </c>
      <c r="J47" s="9">
        <v>227.967691</v>
      </c>
      <c r="K47" s="11">
        <v>3.8446560249382191</v>
      </c>
      <c r="L47" s="11">
        <v>3.1094014808172288</v>
      </c>
      <c r="M47" s="11">
        <v>0.1</v>
      </c>
      <c r="N47" s="11">
        <v>7.0000000000000007E-2</v>
      </c>
      <c r="O47" s="11">
        <v>0.1</v>
      </c>
      <c r="P47" s="11">
        <v>7.0000000000000007E-2</v>
      </c>
    </row>
    <row r="48" spans="1:16" x14ac:dyDescent="0.25">
      <c r="A48" s="7">
        <v>39</v>
      </c>
      <c r="B48" s="7">
        <v>329</v>
      </c>
      <c r="C48" s="8" t="str">
        <f>IF($P$1="ENG",VLOOKUP(A48,transl!$A$1:$D$47,4,0),VLOOKUP(A48,transl!$A$1:$D$47,3,0))</f>
        <v>АТ "КРЕДИТ ЄВРОПА БАНК"</v>
      </c>
      <c r="D48" s="9">
        <v>281.2</v>
      </c>
      <c r="E48" s="9">
        <v>308.8</v>
      </c>
      <c r="F48" s="11">
        <v>0.434</v>
      </c>
      <c r="G48" s="11">
        <v>0.39500000000000002</v>
      </c>
      <c r="H48" s="24" t="str">
        <f t="shared" si="0"/>
        <v>ні</v>
      </c>
      <c r="I48" s="9">
        <v>167.4</v>
      </c>
      <c r="J48" s="9">
        <v>167.4</v>
      </c>
      <c r="K48" s="11">
        <v>0.29299999999999998</v>
      </c>
      <c r="L48" s="11">
        <v>0.29299999999999998</v>
      </c>
      <c r="M48" s="11">
        <v>0.1</v>
      </c>
      <c r="N48" s="11">
        <v>7.0000000000000007E-2</v>
      </c>
      <c r="O48" s="11">
        <v>0.1</v>
      </c>
      <c r="P48" s="11">
        <v>7.0000000000000007E-2</v>
      </c>
    </row>
    <row r="49" spans="1:16" x14ac:dyDescent="0.25">
      <c r="A49" s="6">
        <v>40</v>
      </c>
      <c r="B49" s="7">
        <v>331</v>
      </c>
      <c r="C49" s="8" t="str">
        <f>IF($P$1="ENG",VLOOKUP(A49,transl!$A$1:$D$47,4,0),VLOOKUP(A49,transl!$A$1:$D$47,3,0))</f>
        <v>АТ "КРЕДИТВЕСТ БАНК"</v>
      </c>
      <c r="D49" s="9">
        <v>325.17660000000001</v>
      </c>
      <c r="E49" s="9">
        <v>400.78359999999998</v>
      </c>
      <c r="F49" s="11">
        <v>0.30687999999999999</v>
      </c>
      <c r="G49" s="11">
        <v>0.249</v>
      </c>
      <c r="H49" s="24" t="str">
        <f t="shared" si="0"/>
        <v>ні</v>
      </c>
      <c r="I49" s="9">
        <f>D49</f>
        <v>325.17660000000001</v>
      </c>
      <c r="J49" s="9">
        <v>381.21463</v>
      </c>
      <c r="K49" s="11">
        <v>0.29742639076744476</v>
      </c>
      <c r="L49" s="11">
        <v>0.25370511744128837</v>
      </c>
      <c r="M49" s="11">
        <v>0.1</v>
      </c>
      <c r="N49" s="11">
        <v>7.0000000000000007E-2</v>
      </c>
      <c r="O49" s="11">
        <v>0.1</v>
      </c>
      <c r="P49" s="11">
        <v>7.0000000000000007E-2</v>
      </c>
    </row>
    <row r="50" spans="1:16" x14ac:dyDescent="0.25">
      <c r="A50" s="7">
        <v>41</v>
      </c>
      <c r="B50" s="7">
        <v>387</v>
      </c>
      <c r="C50" s="8" t="str">
        <f>IF($P$1="ENG",VLOOKUP(A50,transl!$A$1:$D$47,4,0),VLOOKUP(A50,transl!$A$1:$D$47,3,0))</f>
        <v>АТ "АП БАНК"</v>
      </c>
      <c r="D50" s="9">
        <v>287.93299999999999</v>
      </c>
      <c r="E50" s="9">
        <v>349.55500000000001</v>
      </c>
      <c r="F50" s="11">
        <v>0.88600000000000001</v>
      </c>
      <c r="G50" s="11">
        <v>0.72982281083507949</v>
      </c>
      <c r="H50" s="24" t="str">
        <f t="shared" si="0"/>
        <v>ні</v>
      </c>
      <c r="I50" s="9">
        <v>287.93334778000002</v>
      </c>
      <c r="J50" s="9">
        <v>349.7445377720336</v>
      </c>
      <c r="K50" s="11">
        <v>0.88606935113274088</v>
      </c>
      <c r="L50" s="11">
        <v>0.7294721920809456</v>
      </c>
      <c r="M50" s="11">
        <v>0.1</v>
      </c>
      <c r="N50" s="11">
        <v>7.0000000000000007E-2</v>
      </c>
      <c r="O50" s="11">
        <v>0.1</v>
      </c>
      <c r="P50" s="11">
        <v>7.0000000000000007E-2</v>
      </c>
    </row>
    <row r="51" spans="1:16" x14ac:dyDescent="0.25">
      <c r="A51" s="7">
        <v>42</v>
      </c>
      <c r="B51" s="7">
        <v>407</v>
      </c>
      <c r="C51" s="8" t="str">
        <f>IF($P$1="ENG",VLOOKUP(A51,transl!$A$1:$D$47,4,0),VLOOKUP(A51,transl!$A$1:$D$47,3,0))</f>
        <v>АТ "Дойче Банк ДБУ"</v>
      </c>
      <c r="D51" s="9">
        <v>274.41880748999995</v>
      </c>
      <c r="E51" s="9">
        <v>274.41880748999995</v>
      </c>
      <c r="F51" s="11">
        <v>0.83705391773749982</v>
      </c>
      <c r="G51" s="11">
        <v>0.83705391773749982</v>
      </c>
      <c r="H51" s="24" t="str">
        <f t="shared" si="0"/>
        <v>ні</v>
      </c>
      <c r="I51" s="9">
        <v>273.88225069999999</v>
      </c>
      <c r="J51" s="9">
        <v>273.88225069999999</v>
      </c>
      <c r="K51" s="11">
        <v>0.83678679516412335</v>
      </c>
      <c r="L51" s="11">
        <v>0.83678679516412335</v>
      </c>
      <c r="M51" s="11">
        <v>0.1</v>
      </c>
      <c r="N51" s="11">
        <v>7.0000000000000007E-2</v>
      </c>
      <c r="O51" s="11">
        <v>0.1</v>
      </c>
      <c r="P51" s="11">
        <v>7.0000000000000007E-2</v>
      </c>
    </row>
    <row r="52" spans="1:16" x14ac:dyDescent="0.25">
      <c r="A52" s="6">
        <v>43</v>
      </c>
      <c r="B52" s="7">
        <v>455</v>
      </c>
      <c r="C52" s="8" t="str">
        <f>IF($P$1="ENG",VLOOKUP(A52,transl!$A$1:$D$47,4,0),VLOOKUP(A52,transl!$A$1:$D$47,3,0))</f>
        <v>АТ "СЕБ КОРПОРАТИВНИЙ БАНК"</v>
      </c>
      <c r="D52" s="9">
        <v>307.60000000000002</v>
      </c>
      <c r="E52" s="9">
        <v>534.20000000000005</v>
      </c>
      <c r="F52" s="11">
        <v>3.0049999999999999</v>
      </c>
      <c r="G52" s="11">
        <v>1.73</v>
      </c>
      <c r="H52" s="24" t="str">
        <f t="shared" si="0"/>
        <v>ні</v>
      </c>
      <c r="I52" s="9">
        <f>D52</f>
        <v>307.60000000000002</v>
      </c>
      <c r="J52" s="9">
        <v>533.9</v>
      </c>
      <c r="K52" s="11">
        <v>3.008</v>
      </c>
      <c r="L52" s="11">
        <v>1.7330000000000001</v>
      </c>
      <c r="M52" s="11">
        <v>0.1</v>
      </c>
      <c r="N52" s="11">
        <v>7.0000000000000007E-2</v>
      </c>
      <c r="O52" s="11">
        <v>0.1</v>
      </c>
      <c r="P52" s="11">
        <v>7.0000000000000007E-2</v>
      </c>
    </row>
    <row r="53" spans="1:16" x14ac:dyDescent="0.25">
      <c r="A53" s="7">
        <v>44</v>
      </c>
      <c r="B53" s="7">
        <v>553</v>
      </c>
      <c r="C53" s="8" t="str">
        <f>IF($P$1="ENG",VLOOKUP(A53,transl!$A$1:$D$47,4,0),VLOOKUP(A53,transl!$A$1:$D$47,3,0))</f>
        <v>АТ "БАНК АВАНГАРД"</v>
      </c>
      <c r="D53" s="9">
        <v>308.279</v>
      </c>
      <c r="E53" s="9">
        <v>322.46699999999998</v>
      </c>
      <c r="F53" s="11">
        <v>0.60383646097111399</v>
      </c>
      <c r="G53" s="11">
        <v>0.57726961362169504</v>
      </c>
      <c r="H53" s="24" t="str">
        <f t="shared" si="0"/>
        <v>ні</v>
      </c>
      <c r="I53" s="9">
        <v>308.279</v>
      </c>
      <c r="J53" s="9">
        <v>322.46699999999998</v>
      </c>
      <c r="K53" s="11">
        <v>0.60383646097111399</v>
      </c>
      <c r="L53" s="11">
        <v>0.57726961362169504</v>
      </c>
      <c r="M53" s="11">
        <v>0.1</v>
      </c>
      <c r="N53" s="11">
        <v>7.0000000000000007E-2</v>
      </c>
      <c r="O53" s="11">
        <v>0.1</v>
      </c>
      <c r="P53" s="11">
        <v>7.0000000000000007E-2</v>
      </c>
    </row>
    <row r="54" spans="1:16" x14ac:dyDescent="0.25">
      <c r="A54" s="7">
        <v>45</v>
      </c>
      <c r="B54" s="7">
        <v>95</v>
      </c>
      <c r="C54" s="8" t="str">
        <f>IF($P$1="ENG",VLOOKUP(A54,transl!$A$1:$D$47,4,0),VLOOKUP(A54,transl!$A$1:$D$47,3,0))</f>
        <v>АТ "ОКСІ БАНК"</v>
      </c>
      <c r="D54" s="9">
        <v>199.2</v>
      </c>
      <c r="E54" s="9">
        <v>202.2</v>
      </c>
      <c r="F54" s="11">
        <v>0.56799999999999995</v>
      </c>
      <c r="G54" s="11">
        <v>0.55900000000000005</v>
      </c>
      <c r="H54" s="24" t="str">
        <f t="shared" si="0"/>
        <v>ні</v>
      </c>
      <c r="I54" s="9">
        <v>199.2</v>
      </c>
      <c r="J54" s="9">
        <v>202.2</v>
      </c>
      <c r="K54" s="11">
        <v>0.56799999999999995</v>
      </c>
      <c r="L54" s="11">
        <v>0.55900000000000005</v>
      </c>
      <c r="M54" s="11">
        <v>0.1</v>
      </c>
      <c r="N54" s="11">
        <v>7.0000000000000007E-2</v>
      </c>
      <c r="O54" s="11">
        <v>0.1</v>
      </c>
      <c r="P54" s="11">
        <v>7.0000000000000007E-2</v>
      </c>
    </row>
    <row r="55" spans="1:16" x14ac:dyDescent="0.25">
      <c r="A55" s="6">
        <v>46</v>
      </c>
      <c r="B55" s="7">
        <v>72</v>
      </c>
      <c r="C55" s="8" t="str">
        <f>IF($P$1="ENG",VLOOKUP(A55,transl!$A$1:$D$47,4,0),VLOOKUP(A55,transl!$A$1:$D$47,3,0))</f>
        <v>ПрАТ "БАНК ФАМІЛЬНИЙ"</v>
      </c>
      <c r="D55" s="9">
        <v>137.226</v>
      </c>
      <c r="E55" s="9">
        <v>222.571</v>
      </c>
      <c r="F55" s="11">
        <v>3.259893887444294</v>
      </c>
      <c r="G55" s="11">
        <v>2.0098951873227358</v>
      </c>
      <c r="H55" s="24" t="str">
        <f t="shared" si="0"/>
        <v>ні</v>
      </c>
      <c r="I55" s="9">
        <v>137.226</v>
      </c>
      <c r="J55" s="9">
        <v>222.571</v>
      </c>
      <c r="K55" s="11">
        <v>3.259893887444294</v>
      </c>
      <c r="L55" s="11">
        <v>2.0098951873227358</v>
      </c>
      <c r="M55" s="11">
        <v>0.1</v>
      </c>
      <c r="N55" s="11">
        <v>7.0000000000000007E-2</v>
      </c>
      <c r="O55" s="11">
        <v>0.1</v>
      </c>
      <c r="P55" s="11">
        <v>7.0000000000000007E-2</v>
      </c>
    </row>
    <row r="57" spans="1:16" x14ac:dyDescent="0.25">
      <c r="B57" s="2" t="str">
        <f>IF($P$1="ENG","* accounting for corrections made by the NBU","* заповнюється із урахуванням коригувань НБУ")</f>
        <v>* заповнюється із урахуванням коригувань НБУ</v>
      </c>
    </row>
    <row r="58" spans="1:16" x14ac:dyDescent="0.25">
      <c r="B58" s="2" t="str">
        <f>IF($P$1="ENG","** accounting for actual events in bank's activity for the first eight months of 2019 year","**з урахуванням фактичних подій в діяльності банку за вісім місяців 2019 року")</f>
        <v>**з урахуванням фактичних подій в діяльності банку за вісім місяців 2019 року</v>
      </c>
    </row>
  </sheetData>
  <customSheetViews>
    <customSheetView guid="{83F90172-2759-41B0-9BAC-E70DAADAAFF1}" scale="85" showAutoFilter="1" topLeftCell="A25">
      <selection activeCell="C63" sqref="C63"/>
      <pageMargins left="0.7" right="0.7" top="0.75" bottom="0.75" header="0.3" footer="0.3"/>
      <autoFilter ref="A9:AS55"/>
    </customSheetView>
    <customSheetView guid="{C4043B40-8E7B-4C64-B8A6-57D5F3EE29FD}" scale="85" showAutoFilter="1" topLeftCell="A25">
      <selection activeCell="C63" sqref="C63"/>
      <pageMargins left="0.7" right="0.7" top="0.75" bottom="0.75" header="0.3" footer="0.3"/>
      <autoFilter ref="A9:AS42"/>
    </customSheetView>
    <customSheetView guid="{943DC2A1-1E7F-4167-A20E-697F6A32EB79}" scale="85" showAutoFilter="1" topLeftCell="A7">
      <selection activeCell="K32" sqref="K32:L32"/>
      <pageMargins left="0.7" right="0.7" top="0.75" bottom="0.75" header="0.3" footer="0.3"/>
      <autoFilter ref="A9:AS55"/>
    </customSheetView>
    <customSheetView guid="{091369BB-56C4-4488-BAC9-6FA0C955C6E2}" scale="85" showAutoFilter="1" topLeftCell="A4">
      <selection activeCell="I30" sqref="I30:J30"/>
      <pageMargins left="0.7" right="0.7" top="0.75" bottom="0.75" header="0.3" footer="0.3"/>
      <autoFilter ref="A9:AS57"/>
    </customSheetView>
    <customSheetView guid="{1F5FF34D-239D-4E9B-BD3E-7D50812AE37A}" scale="85" showAutoFilter="1" topLeftCell="A10">
      <selection activeCell="H45" sqref="H45"/>
      <pageMargins left="0.7" right="0.7" top="0.75" bottom="0.75" header="0.3" footer="0.3"/>
      <autoFilter ref="A9:AS57"/>
    </customSheetView>
    <customSheetView guid="{B256127F-E39D-4A4B-A983-77BAF5BC12A3}" scale="85" showAutoFilter="1" topLeftCell="A13">
      <selection activeCell="J41" sqref="J41"/>
      <pageMargins left="0.7" right="0.7" top="0.75" bottom="0.75" header="0.3" footer="0.3"/>
      <autoFilter ref="A9:AS57"/>
    </customSheetView>
    <customSheetView guid="{101EFF9C-6355-4EE2-833C-20912A4AE4F8}" scale="85">
      <selection activeCell="B14" sqref="B14:P14"/>
      <pageMargins left="0.7" right="0.7" top="0.75" bottom="0.75" header="0.3" footer="0.3"/>
    </customSheetView>
    <customSheetView guid="{54505B28-95F0-419D-BFED-634547DD0A64}" scale="85">
      <selection activeCell="A12" sqref="A12"/>
      <pageMargins left="0.7" right="0.7" top="0.75" bottom="0.75" header="0.3" footer="0.3"/>
    </customSheetView>
    <customSheetView guid="{AFE192E7-FEA5-4739-9FF2-5618AF7D1FFA}" scale="85" showAutoFilter="1">
      <selection activeCell="C10" sqref="C10"/>
      <pageMargins left="0.7" right="0.7" top="0.75" bottom="0.75" header="0.3" footer="0.3"/>
      <autoFilter ref="A9:AS57"/>
    </customSheetView>
    <customSheetView guid="{3FACE58F-8F45-4F91-98F2-F1F680724B97}" scale="85" showAutoFilter="1">
      <selection activeCell="K24" sqref="K24"/>
      <pageMargins left="0.7" right="0.7" top="0.75" bottom="0.75" header="0.3" footer="0.3"/>
      <autoFilter ref="A9:AS57"/>
    </customSheetView>
    <customSheetView guid="{30F770FC-C48B-417F-BCEE-EBCB939DA385}" scale="85">
      <selection activeCell="M15" sqref="M15:P16"/>
      <pageMargins left="0.7" right="0.7" top="0.75" bottom="0.75" header="0.3" footer="0.3"/>
    </customSheetView>
    <customSheetView guid="{605B0059-E26C-45C0-AB11-6F8B1EA310A1}" scale="85" topLeftCell="A6">
      <selection activeCell="D48" sqref="D48:P48"/>
      <pageMargins left="0.7" right="0.7" top="0.75" bottom="0.75" header="0.3" footer="0.3"/>
    </customSheetView>
    <customSheetView guid="{1A0D8BDB-55F1-4121-A26A-A54251428E80}" scale="85" topLeftCell="A10">
      <selection activeCell="H35" sqref="H35"/>
      <pageMargins left="0.7" right="0.7" top="0.75" bottom="0.75" header="0.3" footer="0.3"/>
    </customSheetView>
    <customSheetView guid="{48DAE9DD-9A94-4BEB-9F5F-B80167CF89A7}" scale="85" topLeftCell="A10">
      <selection activeCell="J31" sqref="J31"/>
      <pageMargins left="0.7" right="0.7" top="0.75" bottom="0.75" header="0.3" footer="0.3"/>
      <pageSetup paperSize="9" orientation="portrait" horizontalDpi="4294967293" verticalDpi="0" r:id="rId1"/>
    </customSheetView>
    <customSheetView guid="{446037AB-49CF-4C3B-9BFE-6BB834C669FB}" scale="85" showAutoFilter="1" topLeftCell="A7">
      <selection activeCell="H39" sqref="H39"/>
      <pageMargins left="0.7" right="0.7" top="0.75" bottom="0.75" header="0.3" footer="0.3"/>
      <autoFilter ref="A9:AS57"/>
    </customSheetView>
    <customSheetView guid="{1BA26657-BEC9-4F7C-B472-ACB4B5D0B111}" scale="85" showAutoFilter="1">
      <selection activeCell="I18" sqref="I18"/>
      <pageMargins left="0.7" right="0.7" top="0.75" bottom="0.75" header="0.3" footer="0.3"/>
      <autoFilter ref="A9:AS57"/>
    </customSheetView>
    <customSheetView guid="{0192CB9D-AEDE-41FA-B8C4-B47D70D5FF8F}" scale="85" topLeftCell="A28">
      <selection activeCell="A33" sqref="A33:XFD33"/>
      <pageMargins left="0.7" right="0.7" top="0.75" bottom="0.75" header="0.3" footer="0.3"/>
    </customSheetView>
    <customSheetView guid="{3D7F861E-C05D-4761-BA1A-5B79451C6D5E}" scale="85">
      <selection activeCell="S15" sqref="S15"/>
      <pageMargins left="0.7" right="0.7" top="0.75" bottom="0.75" header="0.3" footer="0.3"/>
    </customSheetView>
  </customSheetViews>
  <mergeCells count="15">
    <mergeCell ref="A1:N1"/>
    <mergeCell ref="P7:P8"/>
    <mergeCell ref="D8:G8"/>
    <mergeCell ref="H8:L8"/>
    <mergeCell ref="A5:A8"/>
    <mergeCell ref="C5:C8"/>
    <mergeCell ref="D5:G6"/>
    <mergeCell ref="H5:L6"/>
    <mergeCell ref="M5:P5"/>
    <mergeCell ref="M6:N6"/>
    <mergeCell ref="O6:P6"/>
    <mergeCell ref="M7:M8"/>
    <mergeCell ref="N7:N8"/>
    <mergeCell ref="O7:O8"/>
    <mergeCell ref="B5:B8"/>
  </mergeCells>
  <pageMargins left="0.7" right="0.7" top="0.75" bottom="0.75" header="0.3" footer="0.3"/>
  <pageSetup paperSize="9" orientation="portrait" r:id="rId2"/>
  <ignoredErrors>
    <ignoredError sqref="L7 N7:O7" 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14</xdr:col>
                    <xdr:colOff>662940</xdr:colOff>
                    <xdr:row>0</xdr:row>
                    <xdr:rowOff>22860</xdr:rowOff>
                  </from>
                  <to>
                    <xdr:col>16</xdr:col>
                    <xdr:colOff>38100</xdr:colOff>
                    <xdr:row>1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="55" zoomScaleNormal="55" workbookViewId="0">
      <selection sqref="A1:XFD1"/>
    </sheetView>
  </sheetViews>
  <sheetFormatPr defaultRowHeight="13.8" x14ac:dyDescent="0.25"/>
  <cols>
    <col min="1" max="2" width="8.88671875" style="18"/>
    <col min="3" max="3" width="33.21875" style="18" customWidth="1"/>
    <col min="4" max="16384" width="8.88671875" style="18"/>
  </cols>
  <sheetData>
    <row r="1" spans="1:4" x14ac:dyDescent="0.25">
      <c r="A1" s="19">
        <v>1</v>
      </c>
      <c r="B1" s="19">
        <v>290</v>
      </c>
      <c r="C1" s="19" t="s">
        <v>0</v>
      </c>
      <c r="D1" s="17" t="s">
        <v>66</v>
      </c>
    </row>
    <row r="2" spans="1:4" x14ac:dyDescent="0.25">
      <c r="A2" s="19">
        <v>2</v>
      </c>
      <c r="B2" s="19">
        <v>113</v>
      </c>
      <c r="C2" s="19" t="s">
        <v>1</v>
      </c>
      <c r="D2" s="17" t="s">
        <v>52</v>
      </c>
    </row>
    <row r="3" spans="1:4" x14ac:dyDescent="0.25">
      <c r="A3" s="19">
        <v>3</v>
      </c>
      <c r="B3" s="19">
        <v>694</v>
      </c>
      <c r="C3" s="20" t="s">
        <v>2</v>
      </c>
      <c r="D3" s="17" t="s">
        <v>92</v>
      </c>
    </row>
    <row r="4" spans="1:4" x14ac:dyDescent="0.25">
      <c r="A4" s="19">
        <v>4</v>
      </c>
      <c r="B4" s="19">
        <v>243</v>
      </c>
      <c r="C4" s="20" t="s">
        <v>3</v>
      </c>
      <c r="D4" s="17" t="s">
        <v>84</v>
      </c>
    </row>
    <row r="5" spans="1:4" x14ac:dyDescent="0.25">
      <c r="A5" s="19">
        <v>5</v>
      </c>
      <c r="B5" s="19">
        <v>241</v>
      </c>
      <c r="C5" s="20" t="s">
        <v>18</v>
      </c>
      <c r="D5" s="17" t="s">
        <v>62</v>
      </c>
    </row>
    <row r="6" spans="1:4" x14ac:dyDescent="0.25">
      <c r="A6" s="19">
        <v>6</v>
      </c>
      <c r="B6" s="19">
        <v>146</v>
      </c>
      <c r="C6" s="20" t="s">
        <v>13</v>
      </c>
      <c r="D6" s="17" t="s">
        <v>57</v>
      </c>
    </row>
    <row r="7" spans="1:4" x14ac:dyDescent="0.25">
      <c r="A7" s="19">
        <v>7</v>
      </c>
      <c r="B7" s="19">
        <v>49</v>
      </c>
      <c r="C7" s="19" t="s">
        <v>6</v>
      </c>
      <c r="D7" s="17" t="s">
        <v>49</v>
      </c>
    </row>
    <row r="8" spans="1:4" x14ac:dyDescent="0.25">
      <c r="A8" s="19">
        <v>8</v>
      </c>
      <c r="B8" s="19">
        <v>91</v>
      </c>
      <c r="C8" s="19" t="s">
        <v>7</v>
      </c>
      <c r="D8" s="17" t="s">
        <v>80</v>
      </c>
    </row>
    <row r="9" spans="1:4" x14ac:dyDescent="0.25">
      <c r="A9" s="19">
        <v>9</v>
      </c>
      <c r="B9" s="19">
        <v>123</v>
      </c>
      <c r="C9" s="19" t="s">
        <v>8</v>
      </c>
      <c r="D9" s="17" t="s">
        <v>53</v>
      </c>
    </row>
    <row r="10" spans="1:4" x14ac:dyDescent="0.25">
      <c r="A10" s="19">
        <v>10</v>
      </c>
      <c r="B10" s="19">
        <v>128</v>
      </c>
      <c r="C10" s="19" t="s">
        <v>9</v>
      </c>
      <c r="D10" s="17" t="s">
        <v>81</v>
      </c>
    </row>
    <row r="11" spans="1:4" x14ac:dyDescent="0.25">
      <c r="A11" s="19">
        <v>11</v>
      </c>
      <c r="B11" s="19">
        <v>129</v>
      </c>
      <c r="C11" s="19" t="s">
        <v>10</v>
      </c>
      <c r="D11" s="17" t="s">
        <v>54</v>
      </c>
    </row>
    <row r="12" spans="1:4" x14ac:dyDescent="0.25">
      <c r="A12" s="19">
        <v>12</v>
      </c>
      <c r="B12" s="19">
        <v>133</v>
      </c>
      <c r="C12" s="19" t="s">
        <v>11</v>
      </c>
      <c r="D12" s="17" t="s">
        <v>55</v>
      </c>
    </row>
    <row r="13" spans="1:4" x14ac:dyDescent="0.25">
      <c r="A13" s="19">
        <v>13</v>
      </c>
      <c r="B13" s="19">
        <v>143</v>
      </c>
      <c r="C13" s="19" t="s">
        <v>12</v>
      </c>
      <c r="D13" s="17" t="s">
        <v>56</v>
      </c>
    </row>
    <row r="14" spans="1:4" x14ac:dyDescent="0.25">
      <c r="A14" s="19">
        <v>14</v>
      </c>
      <c r="B14" s="19">
        <v>29</v>
      </c>
      <c r="C14" s="19" t="s">
        <v>4</v>
      </c>
      <c r="D14" s="17" t="s">
        <v>47</v>
      </c>
    </row>
    <row r="15" spans="1:4" x14ac:dyDescent="0.25">
      <c r="A15" s="19">
        <v>15</v>
      </c>
      <c r="B15" s="19">
        <v>191</v>
      </c>
      <c r="C15" s="19" t="s">
        <v>14</v>
      </c>
      <c r="D15" s="17" t="s">
        <v>82</v>
      </c>
    </row>
    <row r="16" spans="1:4" x14ac:dyDescent="0.25">
      <c r="A16" s="19">
        <v>16</v>
      </c>
      <c r="B16" s="19">
        <v>205</v>
      </c>
      <c r="C16" s="19" t="s">
        <v>15</v>
      </c>
      <c r="D16" s="17" t="s">
        <v>59</v>
      </c>
    </row>
    <row r="17" spans="1:4" x14ac:dyDescent="0.25">
      <c r="A17" s="19">
        <v>17</v>
      </c>
      <c r="B17" s="19">
        <v>206</v>
      </c>
      <c r="C17" s="19" t="s">
        <v>16</v>
      </c>
      <c r="D17" s="17" t="s">
        <v>83</v>
      </c>
    </row>
    <row r="18" spans="1:4" x14ac:dyDescent="0.25">
      <c r="A18" s="19">
        <v>18</v>
      </c>
      <c r="B18" s="19">
        <v>231</v>
      </c>
      <c r="C18" s="19" t="s">
        <v>33</v>
      </c>
      <c r="D18" s="17" t="s">
        <v>60</v>
      </c>
    </row>
    <row r="19" spans="1:4" x14ac:dyDescent="0.25">
      <c r="A19" s="19">
        <v>19</v>
      </c>
      <c r="B19" s="19">
        <v>240</v>
      </c>
      <c r="C19" s="19" t="s">
        <v>17</v>
      </c>
      <c r="D19" s="17" t="s">
        <v>61</v>
      </c>
    </row>
    <row r="20" spans="1:4" x14ac:dyDescent="0.25">
      <c r="A20" s="19">
        <v>20</v>
      </c>
      <c r="B20" s="19">
        <v>43</v>
      </c>
      <c r="C20" s="19" t="s">
        <v>5</v>
      </c>
      <c r="D20" s="17" t="s">
        <v>48</v>
      </c>
    </row>
    <row r="21" spans="1:4" x14ac:dyDescent="0.25">
      <c r="A21" s="19">
        <v>21</v>
      </c>
      <c r="B21" s="19">
        <v>286</v>
      </c>
      <c r="C21" s="21" t="s">
        <v>19</v>
      </c>
      <c r="D21" s="17" t="s">
        <v>64</v>
      </c>
    </row>
    <row r="22" spans="1:4" x14ac:dyDescent="0.25">
      <c r="A22" s="19">
        <v>22</v>
      </c>
      <c r="B22" s="19">
        <v>288</v>
      </c>
      <c r="C22" s="19" t="s">
        <v>20</v>
      </c>
      <c r="D22" s="17" t="s">
        <v>65</v>
      </c>
    </row>
    <row r="23" spans="1:4" x14ac:dyDescent="0.25">
      <c r="A23" s="19">
        <v>23</v>
      </c>
      <c r="B23" s="19">
        <v>311</v>
      </c>
      <c r="C23" s="19" t="s">
        <v>21</v>
      </c>
      <c r="D23" s="17" t="s">
        <v>69</v>
      </c>
    </row>
    <row r="24" spans="1:4" x14ac:dyDescent="0.25">
      <c r="A24" s="19">
        <v>24</v>
      </c>
      <c r="B24" s="19">
        <v>326</v>
      </c>
      <c r="C24" s="19" t="s">
        <v>22</v>
      </c>
      <c r="D24" s="17" t="s">
        <v>70</v>
      </c>
    </row>
    <row r="25" spans="1:4" x14ac:dyDescent="0.25">
      <c r="A25" s="19">
        <v>25</v>
      </c>
      <c r="B25" s="19">
        <v>377</v>
      </c>
      <c r="C25" s="19" t="s">
        <v>23</v>
      </c>
      <c r="D25" s="17" t="s">
        <v>86</v>
      </c>
    </row>
    <row r="26" spans="1:4" x14ac:dyDescent="0.25">
      <c r="A26" s="19">
        <v>26</v>
      </c>
      <c r="B26" s="19">
        <v>381</v>
      </c>
      <c r="C26" s="19" t="s">
        <v>24</v>
      </c>
      <c r="D26" s="17" t="s">
        <v>73</v>
      </c>
    </row>
    <row r="27" spans="1:4" x14ac:dyDescent="0.25">
      <c r="A27" s="19">
        <v>27</v>
      </c>
      <c r="B27" s="19">
        <v>392</v>
      </c>
      <c r="C27" s="21" t="s">
        <v>25</v>
      </c>
      <c r="D27" s="17" t="s">
        <v>87</v>
      </c>
    </row>
    <row r="28" spans="1:4" x14ac:dyDescent="0.25">
      <c r="A28" s="19">
        <v>28</v>
      </c>
      <c r="B28" s="19">
        <v>394</v>
      </c>
      <c r="C28" s="19" t="s">
        <v>26</v>
      </c>
      <c r="D28" s="17" t="s">
        <v>75</v>
      </c>
    </row>
    <row r="29" spans="1:4" x14ac:dyDescent="0.25">
      <c r="A29" s="19">
        <v>29</v>
      </c>
      <c r="B29" s="19">
        <v>395</v>
      </c>
      <c r="C29" s="19" t="s">
        <v>27</v>
      </c>
      <c r="D29" s="17" t="s">
        <v>88</v>
      </c>
    </row>
    <row r="30" spans="1:4" x14ac:dyDescent="0.25">
      <c r="A30" s="19">
        <v>30</v>
      </c>
      <c r="B30" s="19">
        <v>460</v>
      </c>
      <c r="C30" s="19" t="s">
        <v>28</v>
      </c>
      <c r="D30" s="17" t="s">
        <v>76</v>
      </c>
    </row>
    <row r="31" spans="1:4" x14ac:dyDescent="0.25">
      <c r="A31" s="19">
        <v>31</v>
      </c>
      <c r="B31" s="19">
        <v>512</v>
      </c>
      <c r="C31" s="19" t="s">
        <v>29</v>
      </c>
      <c r="D31" s="17" t="s">
        <v>77</v>
      </c>
    </row>
    <row r="32" spans="1:4" x14ac:dyDescent="0.25">
      <c r="A32" s="19">
        <v>32</v>
      </c>
      <c r="B32" s="19">
        <v>634</v>
      </c>
      <c r="C32" s="21" t="s">
        <v>30</v>
      </c>
      <c r="D32" s="17" t="s">
        <v>91</v>
      </c>
    </row>
    <row r="33" spans="1:4" x14ac:dyDescent="0.25">
      <c r="A33" s="19">
        <v>33</v>
      </c>
      <c r="B33" s="19">
        <v>774</v>
      </c>
      <c r="C33" s="19" t="s">
        <v>31</v>
      </c>
      <c r="D33" s="17" t="s">
        <v>79</v>
      </c>
    </row>
    <row r="34" spans="1:4" x14ac:dyDescent="0.25">
      <c r="A34" s="19">
        <v>34</v>
      </c>
      <c r="B34" s="22">
        <v>153</v>
      </c>
      <c r="C34" s="22" t="s">
        <v>34</v>
      </c>
      <c r="D34" s="17" t="s">
        <v>58</v>
      </c>
    </row>
    <row r="35" spans="1:4" x14ac:dyDescent="0.25">
      <c r="A35" s="19">
        <v>35</v>
      </c>
      <c r="B35" s="22">
        <v>251</v>
      </c>
      <c r="C35" s="22" t="s">
        <v>35</v>
      </c>
      <c r="D35" s="17" t="s">
        <v>63</v>
      </c>
    </row>
    <row r="36" spans="1:4" x14ac:dyDescent="0.25">
      <c r="A36" s="19">
        <v>36</v>
      </c>
      <c r="B36" s="22">
        <v>295</v>
      </c>
      <c r="C36" s="22" t="s">
        <v>36</v>
      </c>
      <c r="D36" s="17" t="s">
        <v>67</v>
      </c>
    </row>
    <row r="37" spans="1:4" x14ac:dyDescent="0.25">
      <c r="A37" s="19">
        <v>37</v>
      </c>
      <c r="B37" s="22">
        <v>297</v>
      </c>
      <c r="C37" s="22" t="s">
        <v>37</v>
      </c>
      <c r="D37" s="17" t="s">
        <v>68</v>
      </c>
    </row>
    <row r="38" spans="1:4" x14ac:dyDescent="0.25">
      <c r="A38" s="19">
        <v>38</v>
      </c>
      <c r="B38" s="22">
        <v>313</v>
      </c>
      <c r="C38" s="22" t="s">
        <v>38</v>
      </c>
      <c r="D38" s="17" t="s">
        <v>85</v>
      </c>
    </row>
    <row r="39" spans="1:4" x14ac:dyDescent="0.25">
      <c r="A39" s="19">
        <v>39</v>
      </c>
      <c r="B39" s="22">
        <v>329</v>
      </c>
      <c r="C39" s="22" t="s">
        <v>39</v>
      </c>
      <c r="D39" s="17" t="s">
        <v>71</v>
      </c>
    </row>
    <row r="40" spans="1:4" x14ac:dyDescent="0.25">
      <c r="A40" s="19">
        <v>40</v>
      </c>
      <c r="B40" s="22">
        <v>331</v>
      </c>
      <c r="C40" s="22" t="s">
        <v>40</v>
      </c>
      <c r="D40" s="17" t="s">
        <v>72</v>
      </c>
    </row>
    <row r="41" spans="1:4" x14ac:dyDescent="0.25">
      <c r="A41" s="19">
        <v>41</v>
      </c>
      <c r="B41" s="22">
        <v>387</v>
      </c>
      <c r="C41" s="22" t="s">
        <v>41</v>
      </c>
      <c r="D41" s="17" t="s">
        <v>74</v>
      </c>
    </row>
    <row r="42" spans="1:4" x14ac:dyDescent="0.25">
      <c r="A42" s="19">
        <v>42</v>
      </c>
      <c r="B42" s="22">
        <v>407</v>
      </c>
      <c r="C42" s="22" t="s">
        <v>42</v>
      </c>
      <c r="D42" s="17" t="s">
        <v>89</v>
      </c>
    </row>
    <row r="43" spans="1:4" x14ac:dyDescent="0.25">
      <c r="A43" s="19">
        <v>43</v>
      </c>
      <c r="B43" s="22">
        <v>455</v>
      </c>
      <c r="C43" s="22" t="s">
        <v>43</v>
      </c>
      <c r="D43" s="17" t="s">
        <v>90</v>
      </c>
    </row>
    <row r="44" spans="1:4" x14ac:dyDescent="0.25">
      <c r="A44" s="19">
        <v>44</v>
      </c>
      <c r="B44" s="22">
        <v>553</v>
      </c>
      <c r="C44" s="22" t="s">
        <v>44</v>
      </c>
      <c r="D44" s="17" t="s">
        <v>78</v>
      </c>
    </row>
    <row r="45" spans="1:4" x14ac:dyDescent="0.25">
      <c r="A45" s="19">
        <v>45</v>
      </c>
      <c r="B45" s="22">
        <v>95</v>
      </c>
      <c r="C45" s="22" t="s">
        <v>45</v>
      </c>
      <c r="D45" s="17" t="s">
        <v>51</v>
      </c>
    </row>
    <row r="46" spans="1:4" x14ac:dyDescent="0.25">
      <c r="A46" s="19">
        <v>46</v>
      </c>
      <c r="B46" s="22">
        <v>72</v>
      </c>
      <c r="C46" s="22" t="s">
        <v>46</v>
      </c>
      <c r="D46" s="1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Оц.Стійкості (AQR)</vt:lpstr>
      <vt:lpstr>transl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Апостолова Ганна Сергіївна</dc:creator>
  <cp:lastModifiedBy>Дадашова Первін Акіфівна</cp:lastModifiedBy>
  <dcterms:created xsi:type="dcterms:W3CDTF">2015-06-05T18:19:34Z</dcterms:created>
  <dcterms:modified xsi:type="dcterms:W3CDTF">2019-12-28T11:47:58Z</dcterms:modified>
</cp:coreProperties>
</file>